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60" yWindow="1650" windowWidth="17595" windowHeight="6915" activeTab="4"/>
  </bookViews>
  <sheets>
    <sheet name="Docentes" sheetId="1" r:id="rId1"/>
    <sheet name="Alunos" sheetId="2" r:id="rId2"/>
    <sheet name="EE" sheetId="3" r:id="rId3"/>
    <sheet name="PND" sheetId="4" r:id="rId4"/>
    <sheet name="Global Compara" sheetId="5" r:id="rId5"/>
  </sheets>
  <calcPr calcId="125725"/>
</workbook>
</file>

<file path=xl/calcChain.xml><?xml version="1.0" encoding="utf-8"?>
<calcChain xmlns="http://schemas.openxmlformats.org/spreadsheetml/2006/main">
  <c r="C135" i="4"/>
  <c r="C134"/>
  <c r="C133"/>
  <c r="C132"/>
  <c r="C129"/>
  <c r="C128"/>
  <c r="C127"/>
  <c r="C126"/>
  <c r="C125"/>
  <c r="C124"/>
  <c r="C123"/>
  <c r="C118"/>
  <c r="C117"/>
  <c r="C116"/>
  <c r="C115"/>
  <c r="C112"/>
  <c r="C111"/>
  <c r="C110"/>
  <c r="C109"/>
  <c r="C108"/>
  <c r="C107"/>
  <c r="C106"/>
  <c r="C100"/>
  <c r="C99"/>
  <c r="C98"/>
  <c r="C97"/>
  <c r="C94"/>
  <c r="C93"/>
  <c r="C92"/>
  <c r="C91"/>
  <c r="C90"/>
  <c r="C89"/>
  <c r="C88"/>
  <c r="C83"/>
  <c r="C82"/>
  <c r="C81"/>
  <c r="C80"/>
  <c r="C77"/>
  <c r="C76"/>
  <c r="C75"/>
  <c r="C74"/>
  <c r="C73"/>
  <c r="C72"/>
  <c r="C71"/>
  <c r="C66"/>
  <c r="C65"/>
  <c r="C64"/>
  <c r="C63"/>
  <c r="C60"/>
  <c r="C59"/>
  <c r="C58"/>
  <c r="C57"/>
  <c r="C56"/>
  <c r="C55"/>
  <c r="C54"/>
  <c r="C50"/>
  <c r="C49"/>
  <c r="C48"/>
  <c r="C47"/>
  <c r="C44"/>
  <c r="C43"/>
  <c r="C42"/>
  <c r="C41"/>
  <c r="C40"/>
  <c r="C39"/>
  <c r="C38"/>
  <c r="C33"/>
  <c r="C32"/>
  <c r="C31"/>
  <c r="C30"/>
  <c r="C27"/>
  <c r="C26"/>
  <c r="C25"/>
  <c r="C24"/>
  <c r="C23"/>
  <c r="C22"/>
  <c r="C21"/>
  <c r="C16"/>
  <c r="C15"/>
  <c r="C14"/>
  <c r="C13"/>
  <c r="C10"/>
  <c r="C9"/>
  <c r="C8"/>
  <c r="C7"/>
  <c r="C6"/>
  <c r="C5"/>
  <c r="C4"/>
  <c r="B273" i="3"/>
  <c r="B272"/>
  <c r="B271"/>
  <c r="B270"/>
  <c r="B269"/>
  <c r="B268"/>
  <c r="B265"/>
  <c r="B264"/>
  <c r="B263"/>
  <c r="B262"/>
  <c r="B261"/>
  <c r="B260"/>
  <c r="B256"/>
  <c r="B255"/>
  <c r="K223"/>
  <c r="K222"/>
  <c r="K221"/>
  <c r="K220"/>
  <c r="K219"/>
  <c r="K218"/>
  <c r="K215"/>
  <c r="K214"/>
  <c r="K213"/>
  <c r="K212"/>
  <c r="K211"/>
  <c r="K210"/>
  <c r="K206"/>
  <c r="K205"/>
  <c r="B223"/>
  <c r="B222"/>
  <c r="B221"/>
  <c r="B220"/>
  <c r="B219"/>
  <c r="B218"/>
  <c r="B215"/>
  <c r="B214"/>
  <c r="B213"/>
  <c r="B212"/>
  <c r="B211"/>
  <c r="B210"/>
  <c r="B206"/>
  <c r="B205"/>
  <c r="K22"/>
  <c r="K21"/>
  <c r="K20"/>
  <c r="K19"/>
  <c r="K18"/>
  <c r="K17"/>
  <c r="B22"/>
  <c r="B21"/>
  <c r="B20"/>
  <c r="B19"/>
  <c r="B18"/>
  <c r="B17"/>
  <c r="K14"/>
  <c r="K13"/>
  <c r="K12"/>
  <c r="K11"/>
  <c r="K10"/>
  <c r="K9"/>
  <c r="B14"/>
  <c r="B13"/>
  <c r="B12"/>
  <c r="B11"/>
  <c r="B10"/>
  <c r="B9"/>
  <c r="K5"/>
  <c r="K4"/>
  <c r="B5"/>
  <c r="B4"/>
  <c r="B47"/>
  <c r="B46"/>
  <c r="B45"/>
  <c r="B44"/>
  <c r="B43"/>
  <c r="B42"/>
  <c r="B39"/>
  <c r="B38"/>
  <c r="B37"/>
  <c r="B36"/>
  <c r="B35"/>
  <c r="B34"/>
  <c r="B30"/>
  <c r="B29"/>
  <c r="B74"/>
  <c r="B73"/>
  <c r="B72"/>
  <c r="B71"/>
  <c r="B70"/>
  <c r="B69"/>
  <c r="B66"/>
  <c r="B65"/>
  <c r="B64"/>
  <c r="B63"/>
  <c r="B62"/>
  <c r="B61"/>
  <c r="B57"/>
  <c r="B56"/>
  <c r="B123"/>
  <c r="B122"/>
  <c r="B121"/>
  <c r="B120"/>
  <c r="B119"/>
  <c r="B118"/>
  <c r="B115"/>
  <c r="B114"/>
  <c r="B113"/>
  <c r="B112"/>
  <c r="B111"/>
  <c r="B110"/>
  <c r="B106"/>
  <c r="B105"/>
  <c r="B173"/>
  <c r="B172"/>
  <c r="B171"/>
  <c r="B170"/>
  <c r="B169"/>
  <c r="B168"/>
  <c r="B165"/>
  <c r="B164"/>
  <c r="B163"/>
  <c r="B162"/>
  <c r="B161"/>
  <c r="B160"/>
  <c r="B156"/>
  <c r="B155"/>
  <c r="N22" i="2"/>
  <c r="N21"/>
  <c r="N20"/>
  <c r="N19"/>
  <c r="N18"/>
  <c r="N17"/>
  <c r="N16"/>
  <c r="N15"/>
  <c r="N14"/>
  <c r="N12"/>
  <c r="N11"/>
  <c r="N10"/>
  <c r="N9"/>
  <c r="N8"/>
  <c r="N7"/>
  <c r="N6"/>
  <c r="N5"/>
  <c r="N4"/>
  <c r="C12"/>
  <c r="C11"/>
  <c r="C10"/>
  <c r="C9"/>
  <c r="C8"/>
  <c r="C7"/>
  <c r="C6"/>
  <c r="C5"/>
  <c r="C4"/>
  <c r="C22"/>
  <c r="C21"/>
  <c r="C20"/>
  <c r="C19"/>
  <c r="C18"/>
  <c r="C17"/>
  <c r="C16"/>
  <c r="C15"/>
  <c r="C14"/>
  <c r="C35"/>
  <c r="C34"/>
  <c r="C33"/>
  <c r="C32"/>
  <c r="C31"/>
  <c r="C30"/>
  <c r="C29"/>
  <c r="C28"/>
  <c r="C27"/>
  <c r="C45"/>
  <c r="C44"/>
  <c r="C43"/>
  <c r="C42"/>
  <c r="C41"/>
  <c r="C40"/>
  <c r="C39"/>
  <c r="C38"/>
  <c r="C37"/>
  <c r="C60"/>
  <c r="C59"/>
  <c r="C58"/>
  <c r="C57"/>
  <c r="C56"/>
  <c r="C55"/>
  <c r="C54"/>
  <c r="C53"/>
  <c r="C71"/>
  <c r="C70"/>
  <c r="C69"/>
  <c r="C68"/>
  <c r="C67"/>
  <c r="C66"/>
  <c r="C65"/>
  <c r="C64"/>
  <c r="C63"/>
  <c r="C83"/>
  <c r="C82"/>
  <c r="C81"/>
  <c r="C80"/>
  <c r="C79"/>
  <c r="C78"/>
  <c r="C77"/>
  <c r="C76"/>
  <c r="C94"/>
  <c r="C93"/>
  <c r="C92"/>
  <c r="C91"/>
  <c r="C90"/>
  <c r="C89"/>
  <c r="C88"/>
  <c r="C87"/>
  <c r="C86"/>
  <c r="C111"/>
  <c r="C110"/>
  <c r="C109"/>
  <c r="C108"/>
  <c r="C107"/>
  <c r="C106"/>
  <c r="C105"/>
  <c r="C104"/>
  <c r="C122"/>
  <c r="C121"/>
  <c r="C120"/>
  <c r="C119"/>
  <c r="C118"/>
  <c r="C117"/>
  <c r="C116"/>
  <c r="C115"/>
  <c r="C114"/>
  <c r="C162"/>
  <c r="C161"/>
  <c r="C160"/>
  <c r="C159"/>
  <c r="C158"/>
  <c r="C157"/>
  <c r="C156"/>
  <c r="C155"/>
  <c r="C173"/>
  <c r="C172"/>
  <c r="C171"/>
  <c r="C170"/>
  <c r="C169"/>
  <c r="C168"/>
  <c r="C167"/>
  <c r="C166"/>
  <c r="C165"/>
  <c r="C226"/>
  <c r="C225"/>
  <c r="C224"/>
  <c r="C223"/>
  <c r="C222"/>
  <c r="C221"/>
  <c r="C220"/>
  <c r="C219"/>
  <c r="C218"/>
  <c r="C215"/>
  <c r="C214"/>
  <c r="C213"/>
  <c r="C212"/>
  <c r="C211"/>
  <c r="C210"/>
  <c r="C209"/>
  <c r="C208"/>
  <c r="C207"/>
  <c r="C206"/>
  <c r="C215" i="1"/>
  <c r="C214"/>
  <c r="C213"/>
  <c r="C212"/>
  <c r="C211"/>
  <c r="C210"/>
  <c r="C209"/>
  <c r="C208"/>
  <c r="C207"/>
  <c r="C204"/>
  <c r="C203"/>
  <c r="C202"/>
  <c r="C201"/>
  <c r="C200"/>
  <c r="C199"/>
  <c r="C198"/>
  <c r="C197"/>
  <c r="C196"/>
  <c r="C195"/>
  <c r="C194"/>
  <c r="C193"/>
  <c r="C192"/>
  <c r="C191"/>
  <c r="C183"/>
  <c r="C182"/>
  <c r="C181"/>
  <c r="C180"/>
  <c r="C179"/>
  <c r="C178"/>
  <c r="C177"/>
  <c r="C176"/>
  <c r="C175"/>
  <c r="C172"/>
  <c r="C171"/>
  <c r="C170"/>
  <c r="C169"/>
  <c r="C168"/>
  <c r="C167"/>
  <c r="C166"/>
  <c r="C165"/>
  <c r="C164"/>
  <c r="C163"/>
  <c r="C162"/>
  <c r="C161"/>
  <c r="C160"/>
  <c r="C159"/>
  <c r="C152"/>
  <c r="C151"/>
  <c r="C150"/>
  <c r="C149"/>
  <c r="C148"/>
  <c r="C147"/>
  <c r="C146"/>
  <c r="C145"/>
  <c r="C144"/>
  <c r="C141"/>
  <c r="C140"/>
  <c r="C139"/>
  <c r="C138"/>
  <c r="C137"/>
  <c r="C136"/>
  <c r="C135"/>
  <c r="C134"/>
  <c r="C133"/>
  <c r="C132"/>
  <c r="C131"/>
  <c r="C130"/>
  <c r="C129"/>
  <c r="C128"/>
  <c r="C121"/>
  <c r="C120"/>
  <c r="C119"/>
  <c r="C118"/>
  <c r="C117"/>
  <c r="C116"/>
  <c r="C115"/>
  <c r="C114"/>
  <c r="C113"/>
  <c r="C110"/>
  <c r="C109"/>
  <c r="C108"/>
  <c r="C107"/>
  <c r="C106"/>
  <c r="C105"/>
  <c r="C104"/>
  <c r="C103"/>
  <c r="C102"/>
  <c r="C101"/>
  <c r="C100"/>
  <c r="C99"/>
  <c r="C98"/>
  <c r="C97"/>
  <c r="C90"/>
  <c r="C89"/>
  <c r="C88"/>
  <c r="C87"/>
  <c r="C86"/>
  <c r="C85"/>
  <c r="C84"/>
  <c r="C83"/>
  <c r="C82"/>
  <c r="C79"/>
  <c r="C78"/>
  <c r="C77"/>
  <c r="C76"/>
  <c r="C75"/>
  <c r="C74"/>
  <c r="C73"/>
  <c r="C72"/>
  <c r="C71"/>
  <c r="C70"/>
  <c r="C69"/>
  <c r="C68"/>
  <c r="C67"/>
  <c r="C66"/>
  <c r="C59"/>
  <c r="C58"/>
  <c r="C57"/>
  <c r="C56"/>
  <c r="C55"/>
  <c r="C54"/>
  <c r="C53"/>
  <c r="C52"/>
  <c r="C51"/>
  <c r="C48"/>
  <c r="C47"/>
  <c r="C46"/>
  <c r="C45"/>
  <c r="C44"/>
  <c r="C43"/>
  <c r="C42"/>
  <c r="C41"/>
  <c r="C40"/>
  <c r="C39"/>
  <c r="C38"/>
  <c r="C37"/>
  <c r="C36"/>
  <c r="C35"/>
  <c r="C29"/>
  <c r="C28"/>
  <c r="C27"/>
  <c r="C26"/>
  <c r="C25"/>
  <c r="C24"/>
  <c r="C23"/>
  <c r="C22"/>
  <c r="C21"/>
  <c r="C18"/>
  <c r="C17"/>
  <c r="C16"/>
  <c r="C15"/>
  <c r="C14"/>
  <c r="C13"/>
  <c r="C12"/>
  <c r="C11"/>
  <c r="C10"/>
  <c r="C9"/>
  <c r="C8"/>
  <c r="C7"/>
  <c r="C6"/>
  <c r="C5"/>
  <c r="I197"/>
  <c r="H191"/>
  <c r="S173" i="3"/>
  <c r="S172"/>
  <c r="S171"/>
  <c r="S170"/>
  <c r="S169"/>
  <c r="S168"/>
  <c r="S165"/>
  <c r="S164"/>
  <c r="S163"/>
  <c r="S162"/>
  <c r="S161"/>
  <c r="S160"/>
  <c r="S156"/>
  <c r="S155"/>
  <c r="J226" i="2"/>
  <c r="J225"/>
  <c r="J224"/>
  <c r="J223"/>
  <c r="J222"/>
  <c r="J221"/>
  <c r="J220"/>
  <c r="J219"/>
  <c r="J218"/>
  <c r="I226"/>
  <c r="H226"/>
  <c r="G226"/>
  <c r="F226"/>
  <c r="E226"/>
  <c r="D226"/>
  <c r="I225"/>
  <c r="H225"/>
  <c r="G225"/>
  <c r="F225"/>
  <c r="E225"/>
  <c r="D225"/>
  <c r="I224"/>
  <c r="H224"/>
  <c r="G224"/>
  <c r="F224"/>
  <c r="E224"/>
  <c r="D224"/>
  <c r="I223"/>
  <c r="H223"/>
  <c r="G223"/>
  <c r="F223"/>
  <c r="E223"/>
  <c r="D223"/>
  <c r="I222"/>
  <c r="H222"/>
  <c r="G222"/>
  <c r="F222"/>
  <c r="E222"/>
  <c r="D222"/>
  <c r="I221"/>
  <c r="H221"/>
  <c r="G221"/>
  <c r="F221"/>
  <c r="E221"/>
  <c r="D221"/>
  <c r="I220"/>
  <c r="H220"/>
  <c r="G220"/>
  <c r="F220"/>
  <c r="E220"/>
  <c r="D220"/>
  <c r="I219"/>
  <c r="H219"/>
  <c r="G219"/>
  <c r="F219"/>
  <c r="E219"/>
  <c r="D219"/>
  <c r="I218"/>
  <c r="H218"/>
  <c r="G218"/>
  <c r="F218"/>
  <c r="E218"/>
  <c r="D218"/>
  <c r="J215"/>
  <c r="J214"/>
  <c r="J213"/>
  <c r="J212"/>
  <c r="J211"/>
  <c r="J210"/>
  <c r="J208"/>
  <c r="J207"/>
  <c r="J206"/>
  <c r="I215"/>
  <c r="H215"/>
  <c r="G215"/>
  <c r="F215"/>
  <c r="E215"/>
  <c r="D215"/>
  <c r="I214"/>
  <c r="H214"/>
  <c r="G214"/>
  <c r="F214"/>
  <c r="E214"/>
  <c r="D214"/>
  <c r="I213"/>
  <c r="H213"/>
  <c r="G213"/>
  <c r="F213"/>
  <c r="E213"/>
  <c r="D213"/>
  <c r="I212"/>
  <c r="H212"/>
  <c r="G212"/>
  <c r="F212"/>
  <c r="E212"/>
  <c r="D212"/>
  <c r="I211"/>
  <c r="H211"/>
  <c r="G211"/>
  <c r="F211"/>
  <c r="E211"/>
  <c r="D211"/>
  <c r="I210"/>
  <c r="H210"/>
  <c r="G210"/>
  <c r="F210"/>
  <c r="E210"/>
  <c r="D210"/>
  <c r="H209"/>
  <c r="G209"/>
  <c r="F209"/>
  <c r="E209"/>
  <c r="D209"/>
  <c r="I208"/>
  <c r="H208"/>
  <c r="G208"/>
  <c r="F208"/>
  <c r="E208"/>
  <c r="D208"/>
  <c r="I207"/>
  <c r="H207"/>
  <c r="G207"/>
  <c r="F207"/>
  <c r="E207"/>
  <c r="D207"/>
  <c r="I206"/>
  <c r="H206"/>
  <c r="G206"/>
  <c r="F206"/>
  <c r="E206"/>
  <c r="D206"/>
  <c r="I135" i="4"/>
  <c r="I134"/>
  <c r="I133"/>
  <c r="I132"/>
  <c r="H135"/>
  <c r="G135"/>
  <c r="F135"/>
  <c r="E135"/>
  <c r="D135"/>
  <c r="H134"/>
  <c r="G134"/>
  <c r="F134"/>
  <c r="E134"/>
  <c r="D134"/>
  <c r="H133"/>
  <c r="G133"/>
  <c r="F133"/>
  <c r="E133"/>
  <c r="D133"/>
  <c r="H132"/>
  <c r="G132"/>
  <c r="F132"/>
  <c r="E132"/>
  <c r="D132"/>
  <c r="H129"/>
  <c r="G129"/>
  <c r="F129"/>
  <c r="E129"/>
  <c r="D129"/>
  <c r="H128"/>
  <c r="G128"/>
  <c r="F128"/>
  <c r="E128"/>
  <c r="D128"/>
  <c r="H127"/>
  <c r="G127"/>
  <c r="F127"/>
  <c r="E127"/>
  <c r="D127"/>
  <c r="H126"/>
  <c r="G126"/>
  <c r="F126"/>
  <c r="E126"/>
  <c r="D126"/>
  <c r="H125"/>
  <c r="G125"/>
  <c r="F125"/>
  <c r="E125"/>
  <c r="D125"/>
  <c r="H124"/>
  <c r="G124"/>
  <c r="F124"/>
  <c r="E124"/>
  <c r="D124"/>
  <c r="H123"/>
  <c r="G123"/>
  <c r="F123"/>
  <c r="E123"/>
  <c r="D123"/>
  <c r="J135"/>
  <c r="J134"/>
  <c r="J133"/>
  <c r="J132"/>
  <c r="J129"/>
  <c r="J128"/>
  <c r="J127"/>
  <c r="J126"/>
  <c r="J125"/>
  <c r="J124"/>
  <c r="J123"/>
  <c r="I118"/>
  <c r="I117"/>
  <c r="I116"/>
  <c r="I115"/>
  <c r="I112"/>
  <c r="I111"/>
  <c r="I110"/>
  <c r="I109"/>
  <c r="I108"/>
  <c r="I107"/>
  <c r="I106"/>
  <c r="H118"/>
  <c r="G118"/>
  <c r="F118"/>
  <c r="E118"/>
  <c r="D118"/>
  <c r="H117"/>
  <c r="G117"/>
  <c r="F117"/>
  <c r="E117"/>
  <c r="D117"/>
  <c r="H116"/>
  <c r="G116"/>
  <c r="F116"/>
  <c r="E116"/>
  <c r="D116"/>
  <c r="H115"/>
  <c r="G115"/>
  <c r="F115"/>
  <c r="E115"/>
  <c r="D115"/>
  <c r="H112"/>
  <c r="G112"/>
  <c r="F112"/>
  <c r="E112"/>
  <c r="D112"/>
  <c r="H111"/>
  <c r="G111"/>
  <c r="F111"/>
  <c r="E111"/>
  <c r="D111"/>
  <c r="H110"/>
  <c r="G110"/>
  <c r="F110"/>
  <c r="E110"/>
  <c r="D110"/>
  <c r="H109"/>
  <c r="G109"/>
  <c r="F109"/>
  <c r="E109"/>
  <c r="D109"/>
  <c r="H108"/>
  <c r="G108"/>
  <c r="F108"/>
  <c r="E108"/>
  <c r="D108"/>
  <c r="H107"/>
  <c r="G107"/>
  <c r="F107"/>
  <c r="E107"/>
  <c r="D107"/>
  <c r="H106"/>
  <c r="G106"/>
  <c r="F106"/>
  <c r="E106"/>
  <c r="D106"/>
  <c r="J118"/>
  <c r="J117"/>
  <c r="J116"/>
  <c r="J115"/>
  <c r="J112"/>
  <c r="J111"/>
  <c r="J110"/>
  <c r="J109"/>
  <c r="J108"/>
  <c r="J107"/>
  <c r="J106"/>
  <c r="J100"/>
  <c r="J99"/>
  <c r="J98"/>
  <c r="J97"/>
  <c r="J94"/>
  <c r="J93"/>
  <c r="J92"/>
  <c r="J91"/>
  <c r="J90"/>
  <c r="J89"/>
  <c r="J88"/>
  <c r="J83"/>
  <c r="J82"/>
  <c r="J81"/>
  <c r="J80"/>
  <c r="J77"/>
  <c r="J76"/>
  <c r="J75"/>
  <c r="J74"/>
  <c r="J73"/>
  <c r="J72"/>
  <c r="J71"/>
  <c r="J66"/>
  <c r="J65"/>
  <c r="J64"/>
  <c r="J63"/>
  <c r="J60"/>
  <c r="J59"/>
  <c r="J58"/>
  <c r="J57"/>
  <c r="J56"/>
  <c r="J55"/>
  <c r="J54"/>
  <c r="J50"/>
  <c r="J49"/>
  <c r="J48"/>
  <c r="J47"/>
  <c r="J44"/>
  <c r="J43"/>
  <c r="J42"/>
  <c r="J41"/>
  <c r="J40"/>
  <c r="J39"/>
  <c r="J38"/>
  <c r="J33"/>
  <c r="J32"/>
  <c r="J31"/>
  <c r="J30"/>
  <c r="J27"/>
  <c r="J26"/>
  <c r="J25"/>
  <c r="J24"/>
  <c r="J23"/>
  <c r="J22"/>
  <c r="J21"/>
  <c r="J16"/>
  <c r="J15"/>
  <c r="J14"/>
  <c r="J13"/>
  <c r="J10"/>
  <c r="J9"/>
  <c r="J8"/>
  <c r="J7"/>
  <c r="J6"/>
  <c r="J5"/>
  <c r="J4"/>
  <c r="Q223" i="3"/>
  <c r="P223"/>
  <c r="O223"/>
  <c r="N223"/>
  <c r="M223"/>
  <c r="L223"/>
  <c r="Q222"/>
  <c r="P222"/>
  <c r="O222"/>
  <c r="N222"/>
  <c r="M222"/>
  <c r="L222"/>
  <c r="Q221"/>
  <c r="P221"/>
  <c r="O221"/>
  <c r="N221"/>
  <c r="M221"/>
  <c r="L221"/>
  <c r="Q220"/>
  <c r="P220"/>
  <c r="O220"/>
  <c r="N220"/>
  <c r="M220"/>
  <c r="L220"/>
  <c r="Q219"/>
  <c r="P219"/>
  <c r="O219"/>
  <c r="N219"/>
  <c r="M219"/>
  <c r="L219"/>
  <c r="Q218"/>
  <c r="P218"/>
  <c r="O218"/>
  <c r="N218"/>
  <c r="M218"/>
  <c r="L218"/>
  <c r="Q215"/>
  <c r="P215"/>
  <c r="O215"/>
  <c r="N215"/>
  <c r="M215"/>
  <c r="L215"/>
  <c r="Q214"/>
  <c r="P214"/>
  <c r="O214"/>
  <c r="N214"/>
  <c r="M214"/>
  <c r="L214"/>
  <c r="Q213"/>
  <c r="P213"/>
  <c r="O213"/>
  <c r="N213"/>
  <c r="M213"/>
  <c r="L213"/>
  <c r="Q212"/>
  <c r="P212"/>
  <c r="O212"/>
  <c r="N212"/>
  <c r="M212"/>
  <c r="L212"/>
  <c r="Q211"/>
  <c r="P211"/>
  <c r="O211"/>
  <c r="N211"/>
  <c r="M211"/>
  <c r="L211"/>
  <c r="Q210"/>
  <c r="P210"/>
  <c r="O210"/>
  <c r="N210"/>
  <c r="M210"/>
  <c r="L210"/>
  <c r="Q206"/>
  <c r="P206"/>
  <c r="O206"/>
  <c r="N206"/>
  <c r="M206"/>
  <c r="L206"/>
  <c r="Q205"/>
  <c r="P205"/>
  <c r="O205"/>
  <c r="N205"/>
  <c r="M205"/>
  <c r="L205"/>
  <c r="R223"/>
  <c r="R222"/>
  <c r="R221"/>
  <c r="R220"/>
  <c r="R219"/>
  <c r="R218"/>
  <c r="R215"/>
  <c r="R214"/>
  <c r="R213"/>
  <c r="R212"/>
  <c r="R211"/>
  <c r="R210"/>
  <c r="R206"/>
  <c r="R205"/>
  <c r="U22" i="2"/>
  <c r="U21"/>
  <c r="U20"/>
  <c r="U19"/>
  <c r="U18"/>
  <c r="U17"/>
  <c r="U16"/>
  <c r="U15"/>
  <c r="U14"/>
  <c r="U12"/>
  <c r="U11"/>
  <c r="U10"/>
  <c r="U9"/>
  <c r="U8"/>
  <c r="U6"/>
  <c r="U5"/>
  <c r="U4"/>
  <c r="T22"/>
  <c r="S22"/>
  <c r="R22"/>
  <c r="Q22"/>
  <c r="P22"/>
  <c r="O22"/>
  <c r="T21"/>
  <c r="S21"/>
  <c r="R21"/>
  <c r="Q21"/>
  <c r="P21"/>
  <c r="O21"/>
  <c r="T20"/>
  <c r="S20"/>
  <c r="R20"/>
  <c r="Q20"/>
  <c r="P20"/>
  <c r="O20"/>
  <c r="T19"/>
  <c r="S19"/>
  <c r="R19"/>
  <c r="Q19"/>
  <c r="P19"/>
  <c r="O19"/>
  <c r="T18"/>
  <c r="S18"/>
  <c r="R18"/>
  <c r="Q18"/>
  <c r="P18"/>
  <c r="O18"/>
  <c r="T17"/>
  <c r="S17"/>
  <c r="R17"/>
  <c r="Q17"/>
  <c r="P17"/>
  <c r="O17"/>
  <c r="T16"/>
  <c r="S16"/>
  <c r="R16"/>
  <c r="Q16"/>
  <c r="P16"/>
  <c r="O16"/>
  <c r="T15"/>
  <c r="S15"/>
  <c r="R15"/>
  <c r="Q15"/>
  <c r="P15"/>
  <c r="O15"/>
  <c r="T14"/>
  <c r="S14"/>
  <c r="R14"/>
  <c r="Q14"/>
  <c r="P14"/>
  <c r="O14"/>
  <c r="T12"/>
  <c r="S12"/>
  <c r="R12"/>
  <c r="Q12"/>
  <c r="P12"/>
  <c r="O12"/>
  <c r="T11"/>
  <c r="S11"/>
  <c r="R11"/>
  <c r="Q11"/>
  <c r="P11"/>
  <c r="O11"/>
  <c r="T10"/>
  <c r="S10"/>
  <c r="R10"/>
  <c r="Q10"/>
  <c r="P10"/>
  <c r="O10"/>
  <c r="T9"/>
  <c r="S9"/>
  <c r="R9"/>
  <c r="Q9"/>
  <c r="P9"/>
  <c r="O9"/>
  <c r="T8"/>
  <c r="S8"/>
  <c r="R8"/>
  <c r="Q8"/>
  <c r="P8"/>
  <c r="O8"/>
  <c r="T7"/>
  <c r="I209" s="1"/>
  <c r="J209" s="1"/>
  <c r="S7"/>
  <c r="R7"/>
  <c r="Q7"/>
  <c r="P7"/>
  <c r="O7"/>
  <c r="T6"/>
  <c r="S6"/>
  <c r="R6"/>
  <c r="Q6"/>
  <c r="P6"/>
  <c r="O6"/>
  <c r="T5"/>
  <c r="S5"/>
  <c r="R5"/>
  <c r="Q5"/>
  <c r="P5"/>
  <c r="O5"/>
  <c r="T4"/>
  <c r="S4"/>
  <c r="R4"/>
  <c r="Q4"/>
  <c r="P4"/>
  <c r="O4"/>
  <c r="E4"/>
  <c r="F4"/>
  <c r="G4"/>
  <c r="H4"/>
  <c r="I173"/>
  <c r="H173"/>
  <c r="G173"/>
  <c r="F173"/>
  <c r="E173"/>
  <c r="D173"/>
  <c r="I172"/>
  <c r="H172"/>
  <c r="G172"/>
  <c r="F172"/>
  <c r="E172"/>
  <c r="D172"/>
  <c r="I171"/>
  <c r="H171"/>
  <c r="G171"/>
  <c r="F171"/>
  <c r="E171"/>
  <c r="D171"/>
  <c r="I170"/>
  <c r="H170"/>
  <c r="G170"/>
  <c r="F170"/>
  <c r="E170"/>
  <c r="D170"/>
  <c r="I169"/>
  <c r="H169"/>
  <c r="G169"/>
  <c r="F169"/>
  <c r="E169"/>
  <c r="D169"/>
  <c r="I168"/>
  <c r="H168"/>
  <c r="G168"/>
  <c r="F168"/>
  <c r="E168"/>
  <c r="D168"/>
  <c r="I167"/>
  <c r="H167"/>
  <c r="G167"/>
  <c r="F167"/>
  <c r="E167"/>
  <c r="D167"/>
  <c r="I166"/>
  <c r="H166"/>
  <c r="G166"/>
  <c r="F166"/>
  <c r="E166"/>
  <c r="D166"/>
  <c r="I165"/>
  <c r="H165"/>
  <c r="G165"/>
  <c r="F165"/>
  <c r="E165"/>
  <c r="D165"/>
  <c r="I155"/>
  <c r="I162"/>
  <c r="H162"/>
  <c r="G162"/>
  <c r="F162"/>
  <c r="E162"/>
  <c r="D162"/>
  <c r="I161"/>
  <c r="H161"/>
  <c r="G161"/>
  <c r="F161"/>
  <c r="E161"/>
  <c r="D161"/>
  <c r="I160"/>
  <c r="H160"/>
  <c r="G160"/>
  <c r="F160"/>
  <c r="E160"/>
  <c r="D160"/>
  <c r="I159"/>
  <c r="H159"/>
  <c r="G159"/>
  <c r="F159"/>
  <c r="E159"/>
  <c r="D159"/>
  <c r="I158"/>
  <c r="H158"/>
  <c r="G158"/>
  <c r="F158"/>
  <c r="E158"/>
  <c r="D158"/>
  <c r="I157"/>
  <c r="H157"/>
  <c r="G157"/>
  <c r="F157"/>
  <c r="E157"/>
  <c r="D157"/>
  <c r="I156"/>
  <c r="H156"/>
  <c r="G156"/>
  <c r="F156"/>
  <c r="E156"/>
  <c r="D156"/>
  <c r="H155"/>
  <c r="G155"/>
  <c r="F155"/>
  <c r="E155"/>
  <c r="J173"/>
  <c r="J172"/>
  <c r="J171"/>
  <c r="J169"/>
  <c r="J168"/>
  <c r="J167"/>
  <c r="J166"/>
  <c r="J165"/>
  <c r="J162"/>
  <c r="J161"/>
  <c r="J160"/>
  <c r="J159"/>
  <c r="J158"/>
  <c r="J157"/>
  <c r="J156"/>
  <c r="J155"/>
  <c r="J170"/>
  <c r="J122"/>
  <c r="J121"/>
  <c r="J120"/>
  <c r="J119"/>
  <c r="J118"/>
  <c r="J117"/>
  <c r="J116"/>
  <c r="J115"/>
  <c r="J114"/>
  <c r="J111"/>
  <c r="J110"/>
  <c r="J109"/>
  <c r="J108"/>
  <c r="J107"/>
  <c r="J106"/>
  <c r="J105"/>
  <c r="J104"/>
  <c r="J94"/>
  <c r="J93"/>
  <c r="J92"/>
  <c r="J91"/>
  <c r="J90"/>
  <c r="J89"/>
  <c r="J88"/>
  <c r="J87"/>
  <c r="J86"/>
  <c r="J83"/>
  <c r="J82"/>
  <c r="J81"/>
  <c r="J80"/>
  <c r="J79"/>
  <c r="J78"/>
  <c r="J77"/>
  <c r="J76"/>
  <c r="J71"/>
  <c r="J70"/>
  <c r="J69"/>
  <c r="J68"/>
  <c r="J67"/>
  <c r="J66"/>
  <c r="J65"/>
  <c r="J64"/>
  <c r="J63"/>
  <c r="J60"/>
  <c r="J59"/>
  <c r="J58"/>
  <c r="J57"/>
  <c r="J56"/>
  <c r="J55"/>
  <c r="J54"/>
  <c r="J53"/>
  <c r="J45"/>
  <c r="J44"/>
  <c r="J43"/>
  <c r="J42"/>
  <c r="J41"/>
  <c r="J40"/>
  <c r="J39"/>
  <c r="J38"/>
  <c r="J37"/>
  <c r="J35"/>
  <c r="J34"/>
  <c r="J33"/>
  <c r="J32"/>
  <c r="J31"/>
  <c r="J30"/>
  <c r="J29"/>
  <c r="J28"/>
  <c r="J27"/>
  <c r="J22"/>
  <c r="J21"/>
  <c r="J20"/>
  <c r="J19"/>
  <c r="J18"/>
  <c r="J17"/>
  <c r="J16"/>
  <c r="J15"/>
  <c r="J14"/>
  <c r="J12"/>
  <c r="J11"/>
  <c r="J10"/>
  <c r="J9"/>
  <c r="J8"/>
  <c r="J7"/>
  <c r="J6"/>
  <c r="J5"/>
  <c r="J4"/>
  <c r="I273" i="3"/>
  <c r="I272"/>
  <c r="I271"/>
  <c r="I270"/>
  <c r="I269"/>
  <c r="I268"/>
  <c r="I265"/>
  <c r="I264"/>
  <c r="I263"/>
  <c r="I262"/>
  <c r="I261"/>
  <c r="I260"/>
  <c r="I256"/>
  <c r="I255"/>
  <c r="H273"/>
  <c r="H272"/>
  <c r="H271"/>
  <c r="H270"/>
  <c r="H269"/>
  <c r="H268"/>
  <c r="H265"/>
  <c r="H264"/>
  <c r="H263"/>
  <c r="H262"/>
  <c r="H261"/>
  <c r="H260"/>
  <c r="H256"/>
  <c r="H255"/>
  <c r="G273"/>
  <c r="F273"/>
  <c r="E273"/>
  <c r="D273"/>
  <c r="C273"/>
  <c r="G272"/>
  <c r="F272"/>
  <c r="E272"/>
  <c r="D272"/>
  <c r="C272"/>
  <c r="G271"/>
  <c r="F271"/>
  <c r="E271"/>
  <c r="D271"/>
  <c r="C271"/>
  <c r="G270"/>
  <c r="F270"/>
  <c r="E270"/>
  <c r="D270"/>
  <c r="C270"/>
  <c r="G269"/>
  <c r="F269"/>
  <c r="E269"/>
  <c r="D269"/>
  <c r="C269"/>
  <c r="G268"/>
  <c r="F268"/>
  <c r="E268"/>
  <c r="D268"/>
  <c r="C268"/>
  <c r="G265"/>
  <c r="F265"/>
  <c r="E265"/>
  <c r="D265"/>
  <c r="C265"/>
  <c r="G264"/>
  <c r="F264"/>
  <c r="E264"/>
  <c r="D264"/>
  <c r="C264"/>
  <c r="G263"/>
  <c r="F263"/>
  <c r="E263"/>
  <c r="D263"/>
  <c r="C263"/>
  <c r="G262"/>
  <c r="F262"/>
  <c r="E262"/>
  <c r="D262"/>
  <c r="C262"/>
  <c r="G261"/>
  <c r="F261"/>
  <c r="E261"/>
  <c r="D261"/>
  <c r="C261"/>
  <c r="G260"/>
  <c r="F260"/>
  <c r="E260"/>
  <c r="D260"/>
  <c r="C260"/>
  <c r="G256"/>
  <c r="F256"/>
  <c r="E256"/>
  <c r="D256"/>
  <c r="C256"/>
  <c r="G255"/>
  <c r="F255"/>
  <c r="E255"/>
  <c r="D255"/>
  <c r="C255"/>
  <c r="I155"/>
  <c r="I156"/>
  <c r="I223"/>
  <c r="I222"/>
  <c r="I221"/>
  <c r="I220"/>
  <c r="I219"/>
  <c r="I218"/>
  <c r="I215"/>
  <c r="I214"/>
  <c r="I213"/>
  <c r="I212"/>
  <c r="I211"/>
  <c r="I210"/>
  <c r="I206"/>
  <c r="I205"/>
  <c r="I173"/>
  <c r="I172"/>
  <c r="I171"/>
  <c r="I170"/>
  <c r="I169"/>
  <c r="I168"/>
  <c r="I165"/>
  <c r="I164"/>
  <c r="I163"/>
  <c r="I162"/>
  <c r="I161"/>
  <c r="I160"/>
  <c r="I123"/>
  <c r="I122"/>
  <c r="I121"/>
  <c r="I120"/>
  <c r="I119"/>
  <c r="I118"/>
  <c r="I115"/>
  <c r="I114"/>
  <c r="I113"/>
  <c r="I112"/>
  <c r="I111"/>
  <c r="I110"/>
  <c r="I106"/>
  <c r="I105"/>
  <c r="I215" i="1"/>
  <c r="H215"/>
  <c r="G215"/>
  <c r="F215"/>
  <c r="I214"/>
  <c r="H214"/>
  <c r="G214"/>
  <c r="F214"/>
  <c r="I213"/>
  <c r="H213"/>
  <c r="G213"/>
  <c r="F213"/>
  <c r="I212"/>
  <c r="H212"/>
  <c r="G212"/>
  <c r="F212"/>
  <c r="I211"/>
  <c r="H211"/>
  <c r="G211"/>
  <c r="F211"/>
  <c r="I210"/>
  <c r="H210"/>
  <c r="G210"/>
  <c r="F210"/>
  <c r="I209"/>
  <c r="H209"/>
  <c r="G209"/>
  <c r="F209"/>
  <c r="I208"/>
  <c r="H208"/>
  <c r="G208"/>
  <c r="F208"/>
  <c r="E215"/>
  <c r="E214"/>
  <c r="E213"/>
  <c r="E212"/>
  <c r="E211"/>
  <c r="E210"/>
  <c r="E209"/>
  <c r="E208"/>
  <c r="I207"/>
  <c r="H207"/>
  <c r="G207"/>
  <c r="F207"/>
  <c r="E207"/>
  <c r="D215"/>
  <c r="J215" s="1"/>
  <c r="D214"/>
  <c r="J214" s="1"/>
  <c r="D213"/>
  <c r="J213" s="1"/>
  <c r="D212"/>
  <c r="J212" s="1"/>
  <c r="D211"/>
  <c r="J211" s="1"/>
  <c r="D210"/>
  <c r="J210" s="1"/>
  <c r="D209"/>
  <c r="J209" s="1"/>
  <c r="D208"/>
  <c r="J208" s="1"/>
  <c r="D207"/>
  <c r="J207" s="1"/>
  <c r="J203"/>
  <c r="J202"/>
  <c r="J201"/>
  <c r="J200"/>
  <c r="J199"/>
  <c r="J198"/>
  <c r="J197"/>
  <c r="J196"/>
  <c r="J195"/>
  <c r="J194"/>
  <c r="J193"/>
  <c r="J192"/>
  <c r="J191"/>
  <c r="I204"/>
  <c r="I203"/>
  <c r="I202"/>
  <c r="I201"/>
  <c r="I200"/>
  <c r="I199"/>
  <c r="I198"/>
  <c r="I196"/>
  <c r="I195"/>
  <c r="I194"/>
  <c r="I193"/>
  <c r="I192"/>
  <c r="I191"/>
  <c r="J39"/>
  <c r="G204"/>
  <c r="H204"/>
  <c r="H203"/>
  <c r="H202"/>
  <c r="H201"/>
  <c r="H200"/>
  <c r="H199"/>
  <c r="H198"/>
  <c r="H197"/>
  <c r="H196"/>
  <c r="H195"/>
  <c r="H194"/>
  <c r="H193"/>
  <c r="H192"/>
  <c r="G203"/>
  <c r="G202"/>
  <c r="G201"/>
  <c r="G200"/>
  <c r="G199"/>
  <c r="G198"/>
  <c r="G197"/>
  <c r="G196"/>
  <c r="G195"/>
  <c r="G194"/>
  <c r="G193"/>
  <c r="G192"/>
  <c r="G191"/>
  <c r="F204"/>
  <c r="F203"/>
  <c r="F202"/>
  <c r="F201"/>
  <c r="F200"/>
  <c r="F199"/>
  <c r="F198"/>
  <c r="F197"/>
  <c r="F196"/>
  <c r="F195"/>
  <c r="F194"/>
  <c r="F193"/>
  <c r="F192"/>
  <c r="F191"/>
  <c r="E204"/>
  <c r="J204" s="1"/>
  <c r="E203"/>
  <c r="E202"/>
  <c r="E201"/>
  <c r="E200"/>
  <c r="E199"/>
  <c r="E198"/>
  <c r="E197"/>
  <c r="E196"/>
  <c r="E195"/>
  <c r="E194"/>
  <c r="E193"/>
  <c r="E192"/>
  <c r="E191"/>
  <c r="D204"/>
  <c r="D203"/>
  <c r="D202"/>
  <c r="D201"/>
  <c r="D200"/>
  <c r="D199"/>
  <c r="D198"/>
  <c r="D197"/>
  <c r="D196"/>
  <c r="D195"/>
  <c r="D194"/>
  <c r="D193"/>
  <c r="D192"/>
  <c r="D191"/>
  <c r="J183"/>
  <c r="J182"/>
  <c r="J181"/>
  <c r="J180"/>
  <c r="J179"/>
  <c r="J178"/>
  <c r="J177"/>
  <c r="J176"/>
  <c r="J175"/>
  <c r="J172"/>
  <c r="J171"/>
  <c r="J170"/>
  <c r="J169"/>
  <c r="J168"/>
  <c r="J167"/>
  <c r="J166"/>
  <c r="J165"/>
  <c r="J164"/>
  <c r="J163"/>
  <c r="J162"/>
  <c r="J161"/>
  <c r="J160"/>
  <c r="J159"/>
  <c r="J152"/>
  <c r="J151"/>
  <c r="J150"/>
  <c r="J149"/>
  <c r="J148"/>
  <c r="J147"/>
  <c r="J146"/>
  <c r="J145"/>
  <c r="J144"/>
  <c r="J141"/>
  <c r="J140"/>
  <c r="J139"/>
  <c r="J138"/>
  <c r="J137"/>
  <c r="J136"/>
  <c r="J135"/>
  <c r="J134"/>
  <c r="J133"/>
  <c r="J132"/>
  <c r="J131"/>
  <c r="J130"/>
  <c r="J129"/>
  <c r="J128"/>
  <c r="J121"/>
  <c r="J120"/>
  <c r="J119"/>
  <c r="J118"/>
  <c r="J117"/>
  <c r="J116"/>
  <c r="J115"/>
  <c r="J114"/>
  <c r="J113"/>
  <c r="J110"/>
  <c r="J109"/>
  <c r="J108"/>
  <c r="J107"/>
  <c r="J106"/>
  <c r="J105"/>
  <c r="J104"/>
  <c r="J103"/>
  <c r="J102"/>
  <c r="J101"/>
  <c r="J100"/>
  <c r="J99"/>
  <c r="J98"/>
  <c r="J97"/>
  <c r="J90"/>
  <c r="J89"/>
  <c r="J88"/>
  <c r="J87"/>
  <c r="J86"/>
  <c r="J85"/>
  <c r="J84"/>
  <c r="J83"/>
  <c r="J82"/>
  <c r="J79"/>
  <c r="J78"/>
  <c r="J77"/>
  <c r="J76"/>
  <c r="J75"/>
  <c r="J74"/>
  <c r="J73"/>
  <c r="J72"/>
  <c r="J71"/>
  <c r="J70"/>
  <c r="J69"/>
  <c r="J68"/>
  <c r="J67"/>
  <c r="J66"/>
  <c r="D48"/>
  <c r="I74" i="3"/>
  <c r="I73"/>
  <c r="I72"/>
  <c r="I71"/>
  <c r="I70"/>
  <c r="I69"/>
  <c r="I66"/>
  <c r="I65"/>
  <c r="I64"/>
  <c r="I63"/>
  <c r="I62"/>
  <c r="I61"/>
  <c r="I57"/>
  <c r="I56"/>
  <c r="C29"/>
  <c r="H47"/>
  <c r="G47"/>
  <c r="F47"/>
  <c r="E47"/>
  <c r="D47"/>
  <c r="C47"/>
  <c r="I47" s="1"/>
  <c r="H46"/>
  <c r="G46"/>
  <c r="F46"/>
  <c r="E46"/>
  <c r="D46"/>
  <c r="C46"/>
  <c r="I46" s="1"/>
  <c r="H45"/>
  <c r="G45"/>
  <c r="F45"/>
  <c r="E45"/>
  <c r="D45"/>
  <c r="C45"/>
  <c r="I45" s="1"/>
  <c r="H44"/>
  <c r="G44"/>
  <c r="F44"/>
  <c r="E44"/>
  <c r="D44"/>
  <c r="C44"/>
  <c r="I44" s="1"/>
  <c r="G43"/>
  <c r="F43"/>
  <c r="E43"/>
  <c r="D43"/>
  <c r="C43"/>
  <c r="I43" s="1"/>
  <c r="H42"/>
  <c r="G42"/>
  <c r="F42"/>
  <c r="E42"/>
  <c r="D42"/>
  <c r="C42"/>
  <c r="I42" s="1"/>
  <c r="H39"/>
  <c r="G39"/>
  <c r="F39"/>
  <c r="E39"/>
  <c r="D39"/>
  <c r="C39"/>
  <c r="I39" s="1"/>
  <c r="H38"/>
  <c r="G38"/>
  <c r="F38"/>
  <c r="E38"/>
  <c r="D38"/>
  <c r="C38"/>
  <c r="I38" s="1"/>
  <c r="H37"/>
  <c r="G37"/>
  <c r="F37"/>
  <c r="E37"/>
  <c r="D37"/>
  <c r="C37"/>
  <c r="I37" s="1"/>
  <c r="H36"/>
  <c r="G36"/>
  <c r="F36"/>
  <c r="E36"/>
  <c r="D36"/>
  <c r="C36"/>
  <c r="I36" s="1"/>
  <c r="H35"/>
  <c r="G35"/>
  <c r="F35"/>
  <c r="E35"/>
  <c r="D35"/>
  <c r="C35"/>
  <c r="I35" s="1"/>
  <c r="H34"/>
  <c r="G34"/>
  <c r="F34"/>
  <c r="E34"/>
  <c r="D34"/>
  <c r="C34"/>
  <c r="I34" s="1"/>
  <c r="H30"/>
  <c r="G30"/>
  <c r="F30"/>
  <c r="E30"/>
  <c r="D30"/>
  <c r="C30"/>
  <c r="I30" s="1"/>
  <c r="H29"/>
  <c r="G29"/>
  <c r="F29"/>
  <c r="E29"/>
  <c r="D29"/>
  <c r="I29" s="1"/>
  <c r="R22"/>
  <c r="R21"/>
  <c r="R20"/>
  <c r="R19"/>
  <c r="R18"/>
  <c r="R17"/>
  <c r="R14"/>
  <c r="R13"/>
  <c r="R12"/>
  <c r="R11"/>
  <c r="R10"/>
  <c r="R9"/>
  <c r="R5"/>
  <c r="R4"/>
  <c r="I22"/>
  <c r="I21"/>
  <c r="I20"/>
  <c r="I19"/>
  <c r="I18"/>
  <c r="I17"/>
  <c r="I14"/>
  <c r="I13"/>
  <c r="I12"/>
  <c r="I11"/>
  <c r="I10"/>
  <c r="I9"/>
  <c r="I5"/>
  <c r="I4"/>
  <c r="N37" i="1"/>
  <c r="J8"/>
  <c r="J9"/>
  <c r="D6"/>
  <c r="D5"/>
  <c r="M9"/>
  <c r="H59"/>
  <c r="G59"/>
  <c r="D59"/>
  <c r="G58"/>
  <c r="H58"/>
  <c r="E58"/>
  <c r="H57"/>
  <c r="E57"/>
  <c r="H56"/>
  <c r="G56"/>
  <c r="E56"/>
  <c r="H55"/>
  <c r="G55"/>
  <c r="E55"/>
  <c r="H54"/>
  <c r="G54"/>
  <c r="E54"/>
  <c r="H53"/>
  <c r="G53"/>
  <c r="D53"/>
  <c r="H51"/>
  <c r="F51"/>
  <c r="E48"/>
  <c r="G48"/>
  <c r="H47"/>
  <c r="E47"/>
  <c r="H46"/>
  <c r="E46"/>
  <c r="H44"/>
  <c r="F43"/>
  <c r="F42"/>
  <c r="G41"/>
  <c r="H40"/>
  <c r="G40"/>
  <c r="F39"/>
  <c r="E39"/>
  <c r="J38"/>
  <c r="G37"/>
  <c r="J59"/>
  <c r="J58"/>
  <c r="J57"/>
  <c r="J56"/>
  <c r="J55"/>
  <c r="J54"/>
  <c r="J53"/>
  <c r="J52"/>
  <c r="J51"/>
  <c r="J48"/>
  <c r="J47"/>
  <c r="J46"/>
  <c r="J45"/>
  <c r="J44"/>
  <c r="J43"/>
  <c r="J42"/>
  <c r="J41"/>
  <c r="J40"/>
  <c r="J37"/>
  <c r="J36"/>
  <c r="J35"/>
  <c r="J29"/>
  <c r="J28"/>
  <c r="J27"/>
  <c r="J26"/>
  <c r="J25"/>
  <c r="J24"/>
  <c r="J23"/>
  <c r="J22"/>
  <c r="J21"/>
  <c r="J18"/>
  <c r="J17"/>
  <c r="J16"/>
  <c r="J15"/>
  <c r="J14"/>
  <c r="J13"/>
  <c r="J12"/>
  <c r="J11"/>
  <c r="J10"/>
  <c r="J7"/>
  <c r="J6"/>
  <c r="J5"/>
  <c r="D155" i="2"/>
  <c r="H22"/>
  <c r="G22"/>
  <c r="F22"/>
  <c r="E22"/>
  <c r="D22"/>
  <c r="H21"/>
  <c r="G21"/>
  <c r="F21"/>
  <c r="E21"/>
  <c r="D21"/>
  <c r="H20"/>
  <c r="G20"/>
  <c r="F20"/>
  <c r="E20"/>
  <c r="D20"/>
  <c r="H19"/>
  <c r="G19"/>
  <c r="F19"/>
  <c r="E19"/>
  <c r="D19"/>
  <c r="H18"/>
  <c r="G18"/>
  <c r="F18"/>
  <c r="E18"/>
  <c r="D18"/>
  <c r="H17"/>
  <c r="G17"/>
  <c r="F17"/>
  <c r="E17"/>
  <c r="D17"/>
  <c r="H16"/>
  <c r="G16"/>
  <c r="F16"/>
  <c r="E16"/>
  <c r="D16"/>
  <c r="H15"/>
  <c r="G15"/>
  <c r="F15"/>
  <c r="E15"/>
  <c r="D15"/>
  <c r="H14"/>
  <c r="G14"/>
  <c r="F14"/>
  <c r="E14"/>
  <c r="D14"/>
  <c r="G12"/>
  <c r="F12"/>
  <c r="E12"/>
  <c r="D12"/>
  <c r="H11"/>
  <c r="G11"/>
  <c r="F11"/>
  <c r="E11"/>
  <c r="D11"/>
  <c r="H10"/>
  <c r="G10"/>
  <c r="F10"/>
  <c r="E10"/>
  <c r="D10"/>
  <c r="H9"/>
  <c r="G9"/>
  <c r="F9"/>
  <c r="E9"/>
  <c r="D9"/>
  <c r="H8"/>
  <c r="G8"/>
  <c r="F8"/>
  <c r="E8"/>
  <c r="D8"/>
  <c r="H7"/>
  <c r="G7"/>
  <c r="F7"/>
  <c r="E7"/>
  <c r="D7"/>
  <c r="H6"/>
  <c r="F6"/>
  <c r="E6"/>
  <c r="H5"/>
  <c r="G5"/>
  <c r="F5"/>
  <c r="E5"/>
  <c r="D5"/>
  <c r="D4"/>
  <c r="U7" l="1"/>
</calcChain>
</file>

<file path=xl/sharedStrings.xml><?xml version="1.0" encoding="utf-8"?>
<sst xmlns="http://schemas.openxmlformats.org/spreadsheetml/2006/main" count="390" uniqueCount="148">
  <si>
    <t>Stuart</t>
  </si>
  <si>
    <t>Alunos</t>
  </si>
  <si>
    <t>Total</t>
  </si>
  <si>
    <t>A</t>
  </si>
  <si>
    <t>B</t>
  </si>
  <si>
    <t>Apurados</t>
  </si>
  <si>
    <t>12ºC</t>
  </si>
  <si>
    <t>11ºB</t>
  </si>
  <si>
    <t>12º C</t>
  </si>
  <si>
    <t>9ºI</t>
  </si>
  <si>
    <t>12ºG</t>
  </si>
  <si>
    <t>10ºC</t>
  </si>
  <si>
    <t>7º I</t>
  </si>
  <si>
    <t>10º M</t>
  </si>
  <si>
    <t>8ºB</t>
  </si>
  <si>
    <t>11º D</t>
  </si>
  <si>
    <t>11ºF</t>
  </si>
  <si>
    <t>9ºF</t>
  </si>
  <si>
    <t>7ºH</t>
  </si>
  <si>
    <t>Egas</t>
  </si>
  <si>
    <t>8ºA</t>
  </si>
  <si>
    <t>9ºA</t>
  </si>
  <si>
    <t>7ºB</t>
  </si>
  <si>
    <t>5ºA</t>
  </si>
  <si>
    <t>5ºE</t>
  </si>
  <si>
    <t>6ºE</t>
  </si>
  <si>
    <t>6ºG</t>
  </si>
  <si>
    <t>1º Ciclo</t>
  </si>
  <si>
    <t>Xutaria</t>
  </si>
  <si>
    <t>Barota</t>
  </si>
  <si>
    <t>N.º2</t>
  </si>
  <si>
    <t>4º A</t>
  </si>
  <si>
    <t>4º D</t>
  </si>
  <si>
    <t>4º C</t>
  </si>
  <si>
    <t>NR</t>
  </si>
  <si>
    <t>João Faria</t>
  </si>
  <si>
    <t>Ana P  1</t>
  </si>
  <si>
    <t>Ana P. 2</t>
  </si>
  <si>
    <t>Ana P. 3</t>
  </si>
  <si>
    <t>Ana P. Silvestre 1</t>
  </si>
  <si>
    <t>Ana Paula 2</t>
  </si>
  <si>
    <t>Ed Física</t>
  </si>
  <si>
    <t>Secundário</t>
  </si>
  <si>
    <t>EE</t>
  </si>
  <si>
    <t>3ºCiclo</t>
  </si>
  <si>
    <t>Total StuarT</t>
  </si>
  <si>
    <t>Total Egas</t>
  </si>
  <si>
    <t>EB n.º 2</t>
  </si>
  <si>
    <t>N.º 2 Massamá</t>
  </si>
  <si>
    <t>Casal da Barota</t>
  </si>
  <si>
    <t>Educadoras JI Barota e Xutaria</t>
  </si>
  <si>
    <t xml:space="preserve">Total  </t>
  </si>
  <si>
    <t>Docentes</t>
  </si>
  <si>
    <t>Total EE</t>
  </si>
  <si>
    <t>n.º 2</t>
  </si>
  <si>
    <t>Total Alunos</t>
  </si>
  <si>
    <t xml:space="preserve">Total Alunos   </t>
  </si>
  <si>
    <t xml:space="preserve">Egas </t>
  </si>
  <si>
    <t>Assistentes Técnicos (Administrativos)</t>
  </si>
  <si>
    <t>Assistentes Operacionais</t>
  </si>
  <si>
    <t>n.º2 Massamá</t>
  </si>
  <si>
    <t>Totais</t>
  </si>
  <si>
    <t xml:space="preserve"> e Técnicos</t>
  </si>
  <si>
    <t>JI</t>
  </si>
  <si>
    <t xml:space="preserve"> Xutaria</t>
  </si>
  <si>
    <t>JI, 1º, 2º  3º Ciclos e Secundário</t>
  </si>
  <si>
    <t>a</t>
  </si>
  <si>
    <t>b</t>
  </si>
  <si>
    <t>Sempre que necessário tenho acesso e utilizo informação pertinente relativa ao percurso escolar dos meus alunos.</t>
  </si>
  <si>
    <t>As atividades de ensino na sala de aula são adaptadas e reformuladas tendo em consideração as capacidades e ritmos de aprendizagem dos alunos.</t>
  </si>
  <si>
    <t>Os alunos com necessidades educativas especiais dispõem de apoios e programas educativos adequados.</t>
  </si>
  <si>
    <t>Implemento metodologias ativas e/ou experimentais na minha sala de aula.</t>
  </si>
  <si>
    <t>Os recursos disponíveis na escola são aproveitados e rendibilizados ao serviço da aprendizagem dos alunos.</t>
  </si>
  <si>
    <t>O serviço prestado pela biblioteca satisfaz as necessidades de ensino/aprendizagem.</t>
  </si>
  <si>
    <t>Na escola a supervisão da prática letiva é a necessária e suficiente.</t>
  </si>
  <si>
    <t>Os critérios de avaliação aprovados são claros e eficazes para avaliar os alunos.</t>
  </si>
  <si>
    <t>Os critérios de avaliação aprovados são demasiado complexos e pouco eficazes para avaliar os alunos.</t>
  </si>
  <si>
    <t>Os instrumentos de avaliação aplicados são partilhados e coletivamente construídos.</t>
  </si>
  <si>
    <t>Os apoios educativos implementados são eficazes e contribuem para a melhoria dos resultados.</t>
  </si>
  <si>
    <t>A informação interna circula de forma eficaz.</t>
  </si>
  <si>
    <t>A informação externa relevante é disponibilizada em tempo útil.</t>
  </si>
  <si>
    <t>A constituição das turmas é equilibrada e favorece a relação pedagógica.</t>
  </si>
  <si>
    <t>Em geral, o ensino é exigente  na minha escola.</t>
  </si>
  <si>
    <t>Nos processos de aula preocupo-me com o desenvolvimento da capacidade de comunicação e da criatividade dos alunos.</t>
  </si>
  <si>
    <t>Sinto necessidade de um acompanhamento mais próximo por parte dos coordenadores pedagógicos.</t>
  </si>
  <si>
    <t>As lideranças intermédias são devidamente valorizadas pela Direção do Agrupamento.</t>
  </si>
  <si>
    <t>O bom desempenho profissional é valorizado pela Direção do Agrupamento.</t>
  </si>
  <si>
    <t>A forma como os professores gerem as questões disciplinares é um ponto forte da minha escola.</t>
  </si>
  <si>
    <t>Sinto que a minha autoridade na sala de aula é apoiada pela Direção do Agrupamento.</t>
  </si>
  <si>
    <t>A Direção do Agrupamento  evidencia na sua ação uma visão estratégica para o Agrupamento.</t>
  </si>
  <si>
    <t>A constituição do Agrupamento apresenta vantagens para o percurso escolar dos alunos.</t>
  </si>
  <si>
    <t>Afirmações</t>
  </si>
  <si>
    <t>Na sala de aula o ambiente é bom para a aprendizagem.</t>
  </si>
  <si>
    <t>A minha professora (ou professor)  é exigente e rigorosa.</t>
  </si>
  <si>
    <t>Quando tenho dificuldades em certas matérias posso contar com os professores e com o apoio fornecido pela escola para as superar.</t>
  </si>
  <si>
    <t>Quando existem  problemas na turma posso contar com o delegado de turma.</t>
  </si>
  <si>
    <r>
      <t>Frequento a biblioteca da Escola.</t>
    </r>
    <r>
      <rPr>
        <sz val="11"/>
        <color rgb="FF00B0F0"/>
        <rFont val="Calibri"/>
        <family val="2"/>
        <scheme val="minor"/>
      </rPr>
      <t xml:space="preserve"> </t>
    </r>
  </si>
  <si>
    <t>Uso o refeitório da escola.</t>
  </si>
  <si>
    <t>Estou satisfeito com as refeições servidas no refeitório.</t>
  </si>
  <si>
    <t xml:space="preserve">8.A   </t>
  </si>
  <si>
    <r>
      <t xml:space="preserve">O Diretor de Turma ajuda-nos a resolver os nossos problemas na Escola.  </t>
    </r>
    <r>
      <rPr>
        <b/>
        <sz val="11"/>
        <color theme="1"/>
        <rFont val="Calibri"/>
        <family val="2"/>
        <scheme val="minor"/>
      </rPr>
      <t>(2º, 3º Ciclo e Secundário)</t>
    </r>
  </si>
  <si>
    <r>
      <rPr>
        <sz val="11"/>
        <color theme="1"/>
        <rFont val="Calibri"/>
        <family val="2"/>
        <scheme val="minor"/>
      </rPr>
      <t xml:space="preserve">8.B </t>
    </r>
    <r>
      <rPr>
        <sz val="9"/>
        <color theme="1"/>
        <rFont val="Calibri"/>
        <family val="2"/>
        <scheme val="minor"/>
      </rPr>
      <t xml:space="preserve">  </t>
    </r>
  </si>
  <si>
    <r>
      <t xml:space="preserve">A minha professora (ou professor) ajuda-nos a resolver os nossos problemas na Escola.  </t>
    </r>
    <r>
      <rPr>
        <b/>
        <sz val="11"/>
        <color theme="1"/>
        <rFont val="Calibri"/>
        <family val="2"/>
        <scheme val="minor"/>
      </rPr>
      <t>(1º Ciclo)</t>
    </r>
  </si>
  <si>
    <r>
      <t xml:space="preserve">Posso contar com a Associação de Estudantes para resolver dificuldades  e/ou promover atividades na escola. </t>
    </r>
    <r>
      <rPr>
        <b/>
        <sz val="11"/>
        <color theme="1"/>
        <rFont val="Calibri"/>
        <family val="2"/>
        <scheme val="minor"/>
      </rPr>
      <t>(2º, 3º Ciclo e Secundário)</t>
    </r>
  </si>
  <si>
    <t>Gosto de frequentar a minha escola.</t>
  </si>
  <si>
    <t>Na escola, o mais importante é aprender.</t>
  </si>
  <si>
    <t>Na escola, o mais importante é o  convívio com os colegas.</t>
  </si>
  <si>
    <t>Sinto-me seguro na escola.</t>
  </si>
  <si>
    <t>Relaciono-me bem com os professores.</t>
  </si>
  <si>
    <t>Relaciono-me bem com os funcionários.</t>
  </si>
  <si>
    <t>Relaciono-me bem com os colegas.</t>
  </si>
  <si>
    <t xml:space="preserve">Os alunos colaboram e participam nas aulas. </t>
  </si>
  <si>
    <t>Estou satisfeito com a forma como funciona a biblioteca da Escola.</t>
  </si>
  <si>
    <t>ALUNOS</t>
  </si>
  <si>
    <t>Conheço os meus direitos e deveres enquanto encarregado de educação.</t>
  </si>
  <si>
    <t>Conheço os critérios de avaliação que são aplicados na classificação do meu educando.</t>
  </si>
  <si>
    <t>O diretor de turma, ou o professor titular de turma (1º Ciclo), é o elo mais importante para acompanhar a vida escolar do meu educando.</t>
  </si>
  <si>
    <t>Tenho acesso, em tempo útil, às faltas do meu educando.</t>
  </si>
  <si>
    <t>A informação que me chega  sobre o serviço prestado no refeitório da Escola é positiva.</t>
  </si>
  <si>
    <t>A informação que me chega  sobre o serviço prestado na Biblioteca Escolar é positiva.</t>
  </si>
  <si>
    <t>Participo assiduamente nas reuniões de turma do(s) meu(s) filho(s) / educando(s).</t>
  </si>
  <si>
    <t>O contacto com a escola é fácil.</t>
  </si>
  <si>
    <t>C</t>
  </si>
  <si>
    <t>Os encarregados de educação são considerados importantes e bem-vindos nesta escola.</t>
  </si>
  <si>
    <t>Os professores da escola são bons profissionais.</t>
  </si>
  <si>
    <t>O ensino da escola é um ensino de qualidade.</t>
  </si>
  <si>
    <t>Sinto que o meu educando está seguro na escola.</t>
  </si>
  <si>
    <t>Acompanho, de forma sistemática, o trabalho escolar do meu educando.</t>
  </si>
  <si>
    <t>A escola é eficaz no controlo disciplinar dos alunos.</t>
  </si>
  <si>
    <t>ENCARREGADOS DE EDUCAÇÃO</t>
  </si>
  <si>
    <t>TOTAL</t>
  </si>
  <si>
    <t>STUART</t>
  </si>
  <si>
    <t>EGAS</t>
  </si>
  <si>
    <t>N.º 2</t>
  </si>
  <si>
    <t>BAROTA</t>
  </si>
  <si>
    <t>XUTARIA</t>
  </si>
  <si>
    <t>A distribuição de serviço e os horários são adequados ao bom funcionamento da escola.</t>
  </si>
  <si>
    <t>A circulação de informação interna  é clara e eficaz.</t>
  </si>
  <si>
    <t>A informação externa é disponibilizada em tempo útil.</t>
  </si>
  <si>
    <t>A relação entre o pessoal não docente e os alunos é pacífica.</t>
  </si>
  <si>
    <t>Os alunos contribuem, em geral, para a conservação, higiene e segurança da escola.</t>
  </si>
  <si>
    <t>São disponibilizadas Ações de Formação ajustadas às necessidades de formação do pessoal não docente.</t>
  </si>
  <si>
    <t>A Direção preocupa-se em facilitar aos funcionários os recursos necessários para o seu desempenho.</t>
  </si>
  <si>
    <t>O pessoal não docente é respeitado e tido em consideração na organização da escola.</t>
  </si>
  <si>
    <t>A forma de participação do pessoal não docente na organização escolar (Agrupamento) é adequada.</t>
  </si>
  <si>
    <t>A Direção utiliza  e rentabiliza as competências pessoais e profissionais do pessoal não docente, ao serviço da escola.</t>
  </si>
  <si>
    <t>As chefias do pessoal não docente, em conjunto com o pessoal respetivo, identificam problemas e definem medidas para a sua resolução.</t>
  </si>
  <si>
    <t>ASSITENTES OPERACIONAIS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</si>
</sst>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5" xfId="0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19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3" xfId="0" applyBorder="1" applyAlignment="1">
      <alignment horizontal="justify" vertical="center" wrapText="1"/>
    </xf>
    <xf numFmtId="0" fontId="0" fillId="0" borderId="6" xfId="0" applyBorder="1" applyAlignment="1">
      <alignment horizontal="justify" vertical="center" wrapText="1"/>
    </xf>
    <xf numFmtId="0" fontId="0" fillId="0" borderId="9" xfId="0" applyBorder="1" applyAlignment="1">
      <alignment horizontal="justify" vertical="center" wrapText="1"/>
    </xf>
    <xf numFmtId="0" fontId="0" fillId="0" borderId="0" xfId="0" applyBorder="1"/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justify" vertical="center" wrapText="1"/>
    </xf>
    <xf numFmtId="0" fontId="0" fillId="0" borderId="0" xfId="0" applyFill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61"/>
  <sheetViews>
    <sheetView topLeftCell="A145" workbookViewId="0">
      <selection activeCell="C113" sqref="C113"/>
    </sheetView>
  </sheetViews>
  <sheetFormatPr defaultRowHeight="15"/>
  <cols>
    <col min="3" max="3" width="9.140625" style="1"/>
  </cols>
  <sheetData>
    <row r="2" spans="1:13">
      <c r="A2" t="s">
        <v>0</v>
      </c>
    </row>
    <row r="4" spans="1:13">
      <c r="D4" s="2">
        <v>1</v>
      </c>
      <c r="E4" s="2">
        <v>2</v>
      </c>
      <c r="F4" s="2">
        <v>3</v>
      </c>
      <c r="G4" s="2">
        <v>4</v>
      </c>
      <c r="H4" s="2">
        <v>5</v>
      </c>
      <c r="I4" s="1" t="s">
        <v>34</v>
      </c>
      <c r="J4" s="1" t="s">
        <v>2</v>
      </c>
    </row>
    <row r="5" spans="1:13">
      <c r="A5" t="s">
        <v>3</v>
      </c>
      <c r="B5" s="1">
        <v>1</v>
      </c>
      <c r="C5" s="33">
        <f>((1*D5)+(2*E5)+(3*F5)+(4*G5)+(5*H5))/(J5-I5)</f>
        <v>3.6851851851851851</v>
      </c>
      <c r="D5" s="8">
        <f>0+0+0+0</f>
        <v>0</v>
      </c>
      <c r="E5" s="8">
        <v>7</v>
      </c>
      <c r="F5" s="8">
        <v>40</v>
      </c>
      <c r="G5" s="8">
        <v>41</v>
      </c>
      <c r="H5" s="8">
        <v>20</v>
      </c>
      <c r="I5" s="13">
        <v>1</v>
      </c>
      <c r="J5" s="13">
        <f>SUM(D5:I5)</f>
        <v>109</v>
      </c>
      <c r="L5" t="s">
        <v>35</v>
      </c>
      <c r="M5" s="1">
        <v>61</v>
      </c>
    </row>
    <row r="6" spans="1:13">
      <c r="B6" s="1">
        <v>2</v>
      </c>
      <c r="C6" s="33">
        <f t="shared" ref="C6:C18" si="0">((1*D6)+(2*E6)+(3*F6)+(4*G6)+(5*H6))/(J6-I6)</f>
        <v>4.3364485981308407</v>
      </c>
      <c r="D6" s="8">
        <f>0+0+0+0</f>
        <v>0</v>
      </c>
      <c r="E6" s="8">
        <v>0</v>
      </c>
      <c r="F6" s="8">
        <v>10</v>
      </c>
      <c r="G6" s="8">
        <v>51</v>
      </c>
      <c r="H6" s="8">
        <v>46</v>
      </c>
      <c r="I6" s="13">
        <v>2</v>
      </c>
      <c r="J6" s="13">
        <f>SUM(D6:I6)</f>
        <v>109</v>
      </c>
      <c r="L6" t="s">
        <v>36</v>
      </c>
      <c r="M6" s="1">
        <v>19</v>
      </c>
    </row>
    <row r="7" spans="1:13">
      <c r="B7" s="1">
        <v>3</v>
      </c>
      <c r="C7" s="33">
        <f t="shared" si="0"/>
        <v>3.3465346534653464</v>
      </c>
      <c r="D7" s="8">
        <v>2</v>
      </c>
      <c r="E7" s="8">
        <v>20</v>
      </c>
      <c r="F7" s="8">
        <v>36</v>
      </c>
      <c r="G7" s="8">
        <v>27</v>
      </c>
      <c r="H7" s="8">
        <v>16</v>
      </c>
      <c r="I7" s="13">
        <v>8</v>
      </c>
      <c r="J7" s="13">
        <f>SUM(D7:I7)</f>
        <v>109</v>
      </c>
      <c r="L7" t="s">
        <v>37</v>
      </c>
      <c r="M7" s="1">
        <v>14</v>
      </c>
    </row>
    <row r="8" spans="1:13">
      <c r="B8" s="1">
        <v>4</v>
      </c>
      <c r="C8" s="33">
        <f t="shared" si="0"/>
        <v>3.8990825688073394</v>
      </c>
      <c r="D8" s="8">
        <v>0</v>
      </c>
      <c r="E8" s="8">
        <v>2</v>
      </c>
      <c r="F8" s="8">
        <v>28</v>
      </c>
      <c r="G8" s="8">
        <v>58</v>
      </c>
      <c r="H8" s="8">
        <v>21</v>
      </c>
      <c r="I8" s="13">
        <v>0</v>
      </c>
      <c r="J8" s="13">
        <f>SUM(D8:I8)</f>
        <v>109</v>
      </c>
      <c r="L8" t="s">
        <v>38</v>
      </c>
      <c r="M8" s="1">
        <v>15</v>
      </c>
    </row>
    <row r="9" spans="1:13">
      <c r="B9" s="1">
        <v>5</v>
      </c>
      <c r="C9" s="33">
        <f t="shared" si="0"/>
        <v>3.7407407407407409</v>
      </c>
      <c r="D9" s="8">
        <v>0</v>
      </c>
      <c r="E9" s="8">
        <v>4</v>
      </c>
      <c r="F9" s="8">
        <v>40</v>
      </c>
      <c r="G9" s="8">
        <v>44</v>
      </c>
      <c r="H9" s="8">
        <v>20</v>
      </c>
      <c r="I9" s="13">
        <v>1</v>
      </c>
      <c r="J9" s="13">
        <f>SUM(D9:I9)</f>
        <v>109</v>
      </c>
      <c r="M9" s="1">
        <f>SUM(M5:M8)</f>
        <v>109</v>
      </c>
    </row>
    <row r="10" spans="1:13">
      <c r="B10" s="1">
        <v>6</v>
      </c>
      <c r="C10" s="33">
        <f t="shared" si="0"/>
        <v>3.6886792452830188</v>
      </c>
      <c r="D10" s="8">
        <v>0</v>
      </c>
      <c r="E10" s="8">
        <v>2</v>
      </c>
      <c r="F10" s="8">
        <v>39</v>
      </c>
      <c r="G10" s="8">
        <v>55</v>
      </c>
      <c r="H10" s="8">
        <v>10</v>
      </c>
      <c r="I10" s="13">
        <v>3</v>
      </c>
      <c r="J10" s="13">
        <f t="shared" ref="J10:J18" si="1">SUM(D10:I10)</f>
        <v>109</v>
      </c>
    </row>
    <row r="11" spans="1:13">
      <c r="B11" s="1">
        <v>7</v>
      </c>
      <c r="C11" s="33">
        <f t="shared" si="0"/>
        <v>3.8867924528301887</v>
      </c>
      <c r="D11" s="8">
        <v>3</v>
      </c>
      <c r="E11" s="8">
        <v>7</v>
      </c>
      <c r="F11" s="8">
        <v>23</v>
      </c>
      <c r="G11" s="8">
        <v>39</v>
      </c>
      <c r="H11" s="8">
        <v>34</v>
      </c>
      <c r="I11" s="13">
        <v>3</v>
      </c>
      <c r="J11" s="13">
        <f t="shared" si="1"/>
        <v>109</v>
      </c>
    </row>
    <row r="12" spans="1:13">
      <c r="B12" s="1">
        <v>8</v>
      </c>
      <c r="C12" s="33">
        <f t="shared" si="0"/>
        <v>4.2935779816513762</v>
      </c>
      <c r="D12" s="8">
        <v>0</v>
      </c>
      <c r="E12" s="8">
        <v>2</v>
      </c>
      <c r="F12" s="8">
        <v>12</v>
      </c>
      <c r="G12" s="8">
        <v>47</v>
      </c>
      <c r="H12" s="8">
        <v>48</v>
      </c>
      <c r="I12" s="13">
        <v>0</v>
      </c>
      <c r="J12" s="13">
        <f t="shared" si="1"/>
        <v>109</v>
      </c>
    </row>
    <row r="13" spans="1:13">
      <c r="B13" s="1">
        <v>9</v>
      </c>
      <c r="C13" s="34">
        <f t="shared" si="0"/>
        <v>2.0093457943925235</v>
      </c>
      <c r="D13" s="8">
        <v>32</v>
      </c>
      <c r="E13" s="8">
        <v>49</v>
      </c>
      <c r="F13" s="8">
        <v>19</v>
      </c>
      <c r="G13" s="8">
        <v>7</v>
      </c>
      <c r="H13" s="8">
        <v>0</v>
      </c>
      <c r="I13" s="13">
        <v>2</v>
      </c>
      <c r="J13" s="13">
        <f t="shared" si="1"/>
        <v>109</v>
      </c>
    </row>
    <row r="14" spans="1:13">
      <c r="B14" s="1">
        <v>10</v>
      </c>
      <c r="C14" s="33">
        <f t="shared" si="0"/>
        <v>3.8207547169811322</v>
      </c>
      <c r="D14" s="8">
        <v>1</v>
      </c>
      <c r="E14" s="8">
        <v>5</v>
      </c>
      <c r="F14" s="8">
        <v>26</v>
      </c>
      <c r="G14" s="8">
        <v>54</v>
      </c>
      <c r="H14" s="8">
        <v>20</v>
      </c>
      <c r="I14" s="13">
        <v>3</v>
      </c>
      <c r="J14" s="13">
        <f t="shared" si="1"/>
        <v>109</v>
      </c>
    </row>
    <row r="15" spans="1:13">
      <c r="B15" s="1">
        <v>11</v>
      </c>
      <c r="C15" s="33">
        <f t="shared" si="0"/>
        <v>3.3018867924528301</v>
      </c>
      <c r="D15" s="8">
        <v>0</v>
      </c>
      <c r="E15" s="8">
        <v>15</v>
      </c>
      <c r="F15" s="8">
        <v>49</v>
      </c>
      <c r="G15" s="8">
        <v>37</v>
      </c>
      <c r="H15" s="8">
        <v>5</v>
      </c>
      <c r="I15" s="13">
        <v>3</v>
      </c>
      <c r="J15" s="13">
        <f t="shared" si="1"/>
        <v>109</v>
      </c>
    </row>
    <row r="16" spans="1:13">
      <c r="B16" s="1">
        <v>12</v>
      </c>
      <c r="C16" s="33">
        <f t="shared" si="0"/>
        <v>3.3207547169811322</v>
      </c>
      <c r="D16" s="8">
        <v>1</v>
      </c>
      <c r="E16" s="8">
        <v>11</v>
      </c>
      <c r="F16" s="8">
        <v>55</v>
      </c>
      <c r="G16" s="8">
        <v>31</v>
      </c>
      <c r="H16" s="8">
        <v>8</v>
      </c>
      <c r="I16" s="13">
        <v>3</v>
      </c>
      <c r="J16" s="13">
        <f t="shared" si="1"/>
        <v>109</v>
      </c>
    </row>
    <row r="17" spans="1:10">
      <c r="B17" s="1">
        <v>13</v>
      </c>
      <c r="C17" s="33">
        <f t="shared" si="0"/>
        <v>3.2523364485981308</v>
      </c>
      <c r="D17" s="8">
        <v>0</v>
      </c>
      <c r="E17" s="8">
        <v>15</v>
      </c>
      <c r="F17" s="8">
        <v>56</v>
      </c>
      <c r="G17" s="8">
        <v>30</v>
      </c>
      <c r="H17" s="8">
        <v>6</v>
      </c>
      <c r="I17" s="13">
        <v>2</v>
      </c>
      <c r="J17" s="13">
        <f t="shared" si="1"/>
        <v>109</v>
      </c>
    </row>
    <row r="18" spans="1:10">
      <c r="B18" s="1">
        <v>14</v>
      </c>
      <c r="C18" s="34">
        <f t="shared" si="0"/>
        <v>2.9811320754716979</v>
      </c>
      <c r="D18" s="8">
        <v>2</v>
      </c>
      <c r="E18" s="8">
        <v>22</v>
      </c>
      <c r="F18" s="8">
        <v>61</v>
      </c>
      <c r="G18" s="8">
        <v>18</v>
      </c>
      <c r="H18" s="8">
        <v>3</v>
      </c>
      <c r="I18" s="13">
        <v>3</v>
      </c>
      <c r="J18" s="13">
        <f t="shared" si="1"/>
        <v>109</v>
      </c>
    </row>
    <row r="20" spans="1:10">
      <c r="D20" s="2">
        <v>1</v>
      </c>
      <c r="E20" s="2">
        <v>2</v>
      </c>
      <c r="F20" s="2">
        <v>3</v>
      </c>
      <c r="G20" s="2">
        <v>4</v>
      </c>
      <c r="H20" s="2">
        <v>5</v>
      </c>
      <c r="I20" s="1" t="s">
        <v>34</v>
      </c>
      <c r="J20" s="1" t="s">
        <v>2</v>
      </c>
    </row>
    <row r="21" spans="1:10">
      <c r="A21" t="s">
        <v>4</v>
      </c>
      <c r="B21" s="1">
        <v>1</v>
      </c>
      <c r="C21" s="33">
        <f t="shared" ref="C21:C29" si="2">((1*D21)+(2*E21)+(3*F21)+(4*G21)+(5*H21))/(J21-I21)</f>
        <v>3.9433962264150941</v>
      </c>
      <c r="D21" s="8">
        <v>0</v>
      </c>
      <c r="E21" s="8">
        <v>5</v>
      </c>
      <c r="F21" s="8">
        <v>9</v>
      </c>
      <c r="G21" s="8">
        <v>79</v>
      </c>
      <c r="H21" s="8">
        <v>13</v>
      </c>
      <c r="I21" s="13">
        <v>3</v>
      </c>
      <c r="J21" s="13">
        <f t="shared" ref="J21:J29" si="3">SUM(D21:I21)</f>
        <v>109</v>
      </c>
    </row>
    <row r="22" spans="1:10">
      <c r="B22" s="1">
        <v>2</v>
      </c>
      <c r="C22" s="33">
        <f t="shared" si="2"/>
        <v>4.4339622641509431</v>
      </c>
      <c r="D22" s="8">
        <v>0</v>
      </c>
      <c r="E22" s="8">
        <v>0</v>
      </c>
      <c r="F22" s="8">
        <v>2</v>
      </c>
      <c r="G22" s="8">
        <v>56</v>
      </c>
      <c r="H22" s="8">
        <v>48</v>
      </c>
      <c r="I22" s="13">
        <v>3</v>
      </c>
      <c r="J22" s="13">
        <f t="shared" si="3"/>
        <v>109</v>
      </c>
    </row>
    <row r="23" spans="1:10">
      <c r="B23" s="1">
        <v>3</v>
      </c>
      <c r="C23" s="34">
        <f t="shared" si="2"/>
        <v>2.3235294117647061</v>
      </c>
      <c r="D23" s="8">
        <v>11</v>
      </c>
      <c r="E23" s="8">
        <v>61</v>
      </c>
      <c r="F23" s="8">
        <v>17</v>
      </c>
      <c r="G23" s="8">
        <v>12</v>
      </c>
      <c r="H23" s="8">
        <v>1</v>
      </c>
      <c r="I23" s="13">
        <v>7</v>
      </c>
      <c r="J23" s="13">
        <f t="shared" si="3"/>
        <v>109</v>
      </c>
    </row>
    <row r="24" spans="1:10">
      <c r="B24" s="1">
        <v>4</v>
      </c>
      <c r="C24" s="33">
        <f t="shared" si="2"/>
        <v>3.0192307692307692</v>
      </c>
      <c r="D24" s="8">
        <v>5</v>
      </c>
      <c r="E24" s="8">
        <v>23</v>
      </c>
      <c r="F24" s="8">
        <v>43</v>
      </c>
      <c r="G24" s="8">
        <v>31</v>
      </c>
      <c r="H24" s="8">
        <v>2</v>
      </c>
      <c r="I24" s="13">
        <v>5</v>
      </c>
      <c r="J24" s="13">
        <f t="shared" si="3"/>
        <v>109</v>
      </c>
    </row>
    <row r="25" spans="1:10">
      <c r="B25" s="1">
        <v>5</v>
      </c>
      <c r="C25" s="34">
        <f t="shared" si="2"/>
        <v>2.8285714285714287</v>
      </c>
      <c r="D25" s="8">
        <v>8</v>
      </c>
      <c r="E25" s="8">
        <v>30</v>
      </c>
      <c r="F25" s="8">
        <v>40</v>
      </c>
      <c r="G25" s="8">
        <v>26</v>
      </c>
      <c r="H25" s="8">
        <v>1</v>
      </c>
      <c r="I25" s="13">
        <v>4</v>
      </c>
      <c r="J25" s="13">
        <f t="shared" si="3"/>
        <v>109</v>
      </c>
    </row>
    <row r="26" spans="1:10">
      <c r="B26" s="1">
        <v>6</v>
      </c>
      <c r="C26" s="34">
        <f t="shared" si="2"/>
        <v>2.8761904761904762</v>
      </c>
      <c r="D26" s="8">
        <v>3</v>
      </c>
      <c r="E26" s="8">
        <v>33</v>
      </c>
      <c r="F26" s="8">
        <v>44</v>
      </c>
      <c r="G26" s="8">
        <v>24</v>
      </c>
      <c r="H26" s="8">
        <v>1</v>
      </c>
      <c r="I26" s="13">
        <v>4</v>
      </c>
      <c r="J26" s="13">
        <f t="shared" si="3"/>
        <v>109</v>
      </c>
    </row>
    <row r="27" spans="1:10">
      <c r="B27" s="1">
        <v>7</v>
      </c>
      <c r="C27" s="34">
        <f t="shared" si="2"/>
        <v>2.8857142857142857</v>
      </c>
      <c r="D27" s="8">
        <v>10</v>
      </c>
      <c r="E27" s="8">
        <v>26</v>
      </c>
      <c r="F27" s="8">
        <v>38</v>
      </c>
      <c r="G27" s="8">
        <v>28</v>
      </c>
      <c r="H27" s="8">
        <v>3</v>
      </c>
      <c r="I27" s="13">
        <v>4</v>
      </c>
      <c r="J27" s="13">
        <f t="shared" si="3"/>
        <v>109</v>
      </c>
    </row>
    <row r="28" spans="1:10">
      <c r="B28" s="1">
        <v>8</v>
      </c>
      <c r="C28" s="34">
        <f t="shared" si="2"/>
        <v>2.9903846153846154</v>
      </c>
      <c r="D28" s="8">
        <v>7</v>
      </c>
      <c r="E28" s="8">
        <v>18</v>
      </c>
      <c r="F28" s="8">
        <v>49</v>
      </c>
      <c r="G28" s="8">
        <v>29</v>
      </c>
      <c r="H28" s="8">
        <v>1</v>
      </c>
      <c r="I28" s="13">
        <v>5</v>
      </c>
      <c r="J28" s="13">
        <f t="shared" si="3"/>
        <v>109</v>
      </c>
    </row>
    <row r="29" spans="1:10">
      <c r="B29" s="1">
        <v>9</v>
      </c>
      <c r="C29" s="34">
        <f t="shared" si="2"/>
        <v>2.6190476190476191</v>
      </c>
      <c r="D29" s="8">
        <v>18</v>
      </c>
      <c r="E29" s="8">
        <v>29</v>
      </c>
      <c r="F29" s="8">
        <v>33</v>
      </c>
      <c r="G29" s="8">
        <v>25</v>
      </c>
      <c r="H29" s="8">
        <v>0</v>
      </c>
      <c r="I29" s="13">
        <v>4</v>
      </c>
      <c r="J29" s="13">
        <f t="shared" si="3"/>
        <v>109</v>
      </c>
    </row>
    <row r="32" spans="1:10">
      <c r="A32" t="s">
        <v>19</v>
      </c>
    </row>
    <row r="34" spans="1:15">
      <c r="D34" s="2">
        <v>1</v>
      </c>
      <c r="E34" s="2">
        <v>2</v>
      </c>
      <c r="F34" s="2">
        <v>3</v>
      </c>
      <c r="G34" s="2">
        <v>4</v>
      </c>
      <c r="H34" s="2">
        <v>5</v>
      </c>
      <c r="I34" s="1" t="s">
        <v>34</v>
      </c>
      <c r="J34" s="1" t="s">
        <v>2</v>
      </c>
      <c r="L34" t="s">
        <v>39</v>
      </c>
      <c r="N34">
        <v>11</v>
      </c>
    </row>
    <row r="35" spans="1:15">
      <c r="A35" t="s">
        <v>3</v>
      </c>
      <c r="B35" s="1">
        <v>1</v>
      </c>
      <c r="C35" s="33">
        <f t="shared" ref="C35:C48" si="4">((1*D35)+(2*E35)+(3*F35)+(4*G35)+(5*H35))/(J35-I35)</f>
        <v>4.2758620689655169</v>
      </c>
      <c r="D35" s="8">
        <v>0</v>
      </c>
      <c r="E35" s="8">
        <v>0</v>
      </c>
      <c r="F35" s="8">
        <v>4</v>
      </c>
      <c r="G35" s="8">
        <v>13</v>
      </c>
      <c r="H35" s="8">
        <v>12</v>
      </c>
      <c r="I35" s="13">
        <v>0</v>
      </c>
      <c r="J35" s="13">
        <f>SUM(D35:I35)</f>
        <v>29</v>
      </c>
      <c r="L35" t="s">
        <v>35</v>
      </c>
      <c r="N35">
        <v>14</v>
      </c>
    </row>
    <row r="36" spans="1:15">
      <c r="B36" s="1">
        <v>2</v>
      </c>
      <c r="C36" s="33">
        <f t="shared" si="4"/>
        <v>4.5862068965517242</v>
      </c>
      <c r="D36" s="8">
        <v>0</v>
      </c>
      <c r="E36" s="8">
        <v>0</v>
      </c>
      <c r="F36" s="8">
        <v>0</v>
      </c>
      <c r="G36" s="8">
        <v>12</v>
      </c>
      <c r="H36" s="8">
        <v>17</v>
      </c>
      <c r="I36" s="13">
        <v>0</v>
      </c>
      <c r="J36" s="13">
        <f>SUM(D36:I36)</f>
        <v>29</v>
      </c>
      <c r="L36" t="s">
        <v>40</v>
      </c>
      <c r="N36">
        <v>4</v>
      </c>
      <c r="O36" t="s">
        <v>41</v>
      </c>
    </row>
    <row r="37" spans="1:15">
      <c r="B37" s="1">
        <v>3</v>
      </c>
      <c r="C37" s="33">
        <f t="shared" si="4"/>
        <v>3.5555555555555554</v>
      </c>
      <c r="D37" s="8">
        <v>0</v>
      </c>
      <c r="E37" s="8">
        <v>1</v>
      </c>
      <c r="F37" s="8">
        <v>16</v>
      </c>
      <c r="G37" s="8">
        <f>3+1</f>
        <v>4</v>
      </c>
      <c r="H37" s="8">
        <v>6</v>
      </c>
      <c r="I37" s="13">
        <v>2</v>
      </c>
      <c r="J37" s="13">
        <f>SUM(D37:I37)</f>
        <v>29</v>
      </c>
      <c r="N37">
        <f>SUM(N34:N36)</f>
        <v>29</v>
      </c>
    </row>
    <row r="38" spans="1:15">
      <c r="B38" s="1">
        <v>4</v>
      </c>
      <c r="C38" s="33">
        <f t="shared" si="4"/>
        <v>4.0344827586206895</v>
      </c>
      <c r="D38" s="8">
        <v>0</v>
      </c>
      <c r="E38" s="8">
        <v>0</v>
      </c>
      <c r="F38" s="8">
        <v>4</v>
      </c>
      <c r="G38" s="8">
        <v>20</v>
      </c>
      <c r="H38" s="8">
        <v>5</v>
      </c>
      <c r="I38" s="13">
        <v>0</v>
      </c>
      <c r="J38" s="13">
        <f>SUM(D38:I38)</f>
        <v>29</v>
      </c>
    </row>
    <row r="39" spans="1:15">
      <c r="B39" s="1">
        <v>5</v>
      </c>
      <c r="C39" s="33">
        <f t="shared" si="4"/>
        <v>4.2413793103448274</v>
      </c>
      <c r="D39" s="8">
        <v>0</v>
      </c>
      <c r="E39" s="8">
        <f>0+2</f>
        <v>2</v>
      </c>
      <c r="F39" s="8">
        <f>2+1</f>
        <v>3</v>
      </c>
      <c r="G39" s="8">
        <v>10</v>
      </c>
      <c r="H39" s="8">
        <v>14</v>
      </c>
      <c r="I39" s="13">
        <v>0</v>
      </c>
      <c r="J39" s="13">
        <f>SUM(D39:I39)</f>
        <v>29</v>
      </c>
    </row>
    <row r="40" spans="1:15">
      <c r="B40" s="1">
        <v>6</v>
      </c>
      <c r="C40" s="33">
        <f t="shared" si="4"/>
        <v>3.6785714285714284</v>
      </c>
      <c r="D40" s="8">
        <v>0</v>
      </c>
      <c r="E40" s="8">
        <v>0</v>
      </c>
      <c r="F40" s="8">
        <v>12</v>
      </c>
      <c r="G40" s="8">
        <f>5+8</f>
        <v>13</v>
      </c>
      <c r="H40" s="8">
        <f>1+2</f>
        <v>3</v>
      </c>
      <c r="I40" s="13">
        <v>1</v>
      </c>
      <c r="J40" s="13">
        <f t="shared" ref="J40:J48" si="5">SUM(D40:I40)</f>
        <v>29</v>
      </c>
    </row>
    <row r="41" spans="1:15">
      <c r="B41" s="1">
        <v>7</v>
      </c>
      <c r="C41" s="33">
        <f t="shared" si="4"/>
        <v>4.0344827586206895</v>
      </c>
      <c r="D41" s="8">
        <v>0</v>
      </c>
      <c r="E41" s="8">
        <v>1</v>
      </c>
      <c r="F41" s="8">
        <v>6</v>
      </c>
      <c r="G41" s="8">
        <f>10+3</f>
        <v>13</v>
      </c>
      <c r="H41" s="8">
        <v>9</v>
      </c>
      <c r="I41" s="13">
        <v>0</v>
      </c>
      <c r="J41" s="13">
        <f t="shared" si="5"/>
        <v>29</v>
      </c>
    </row>
    <row r="42" spans="1:15">
      <c r="B42" s="1">
        <v>8</v>
      </c>
      <c r="C42" s="33">
        <f t="shared" si="4"/>
        <v>4.1034482758620694</v>
      </c>
      <c r="D42" s="8">
        <v>0</v>
      </c>
      <c r="E42" s="8">
        <v>0</v>
      </c>
      <c r="F42" s="8">
        <f>3+3</f>
        <v>6</v>
      </c>
      <c r="G42" s="8">
        <v>14</v>
      </c>
      <c r="H42" s="8">
        <v>9</v>
      </c>
      <c r="I42" s="13">
        <v>0</v>
      </c>
      <c r="J42" s="13">
        <f t="shared" si="5"/>
        <v>29</v>
      </c>
    </row>
    <row r="43" spans="1:15">
      <c r="B43" s="1">
        <v>9</v>
      </c>
      <c r="C43" s="33">
        <f t="shared" si="4"/>
        <v>2.3448275862068964</v>
      </c>
      <c r="D43" s="8">
        <v>5</v>
      </c>
      <c r="E43" s="8">
        <v>9</v>
      </c>
      <c r="F43" s="8">
        <f>5+10</f>
        <v>15</v>
      </c>
      <c r="G43" s="8">
        <v>0</v>
      </c>
      <c r="H43" s="8">
        <v>0</v>
      </c>
      <c r="I43" s="13">
        <v>0</v>
      </c>
      <c r="J43" s="13">
        <f t="shared" si="5"/>
        <v>29</v>
      </c>
    </row>
    <row r="44" spans="1:15">
      <c r="B44" s="1">
        <v>10</v>
      </c>
      <c r="C44" s="33">
        <f t="shared" si="4"/>
        <v>3.896551724137931</v>
      </c>
      <c r="D44" s="8">
        <v>0</v>
      </c>
      <c r="E44" s="8">
        <v>1</v>
      </c>
      <c r="F44" s="8">
        <v>8</v>
      </c>
      <c r="G44" s="8">
        <v>13</v>
      </c>
      <c r="H44" s="8">
        <f>1+6</f>
        <v>7</v>
      </c>
      <c r="I44" s="13">
        <v>0</v>
      </c>
      <c r="J44" s="13">
        <f t="shared" si="5"/>
        <v>29</v>
      </c>
    </row>
    <row r="45" spans="1:15">
      <c r="B45" s="1">
        <v>11</v>
      </c>
      <c r="C45" s="33">
        <f t="shared" si="4"/>
        <v>3.6551724137931036</v>
      </c>
      <c r="D45" s="8">
        <v>0</v>
      </c>
      <c r="E45" s="8">
        <v>1</v>
      </c>
      <c r="F45" s="8">
        <v>9</v>
      </c>
      <c r="G45" s="8">
        <v>18</v>
      </c>
      <c r="H45" s="8">
        <v>1</v>
      </c>
      <c r="I45" s="13">
        <v>0</v>
      </c>
      <c r="J45" s="13">
        <f t="shared" si="5"/>
        <v>29</v>
      </c>
    </row>
    <row r="46" spans="1:15">
      <c r="B46" s="1">
        <v>12</v>
      </c>
      <c r="C46" s="33">
        <f t="shared" si="4"/>
        <v>3.2068965517241379</v>
      </c>
      <c r="D46" s="8">
        <v>0</v>
      </c>
      <c r="E46" s="8">
        <f>1+2</f>
        <v>3</v>
      </c>
      <c r="F46" s="8">
        <v>19</v>
      </c>
      <c r="G46" s="8">
        <v>5</v>
      </c>
      <c r="H46" s="8">
        <f>1+1</f>
        <v>2</v>
      </c>
      <c r="I46" s="13">
        <v>0</v>
      </c>
      <c r="J46" s="13">
        <f t="shared" si="5"/>
        <v>29</v>
      </c>
    </row>
    <row r="47" spans="1:15">
      <c r="B47" s="1">
        <v>13</v>
      </c>
      <c r="C47" s="33">
        <f t="shared" si="4"/>
        <v>3.2142857142857144</v>
      </c>
      <c r="D47" s="8">
        <v>0</v>
      </c>
      <c r="E47" s="8">
        <f>1+2</f>
        <v>3</v>
      </c>
      <c r="F47" s="8">
        <v>18</v>
      </c>
      <c r="G47" s="8">
        <v>5</v>
      </c>
      <c r="H47" s="8">
        <f>1+1</f>
        <v>2</v>
      </c>
      <c r="I47" s="13">
        <v>1</v>
      </c>
      <c r="J47" s="13">
        <f t="shared" si="5"/>
        <v>29</v>
      </c>
    </row>
    <row r="48" spans="1:15">
      <c r="B48" s="1">
        <v>14</v>
      </c>
      <c r="C48" s="33">
        <f t="shared" si="4"/>
        <v>2.6206896551724137</v>
      </c>
      <c r="D48" s="8">
        <f>2+0</f>
        <v>2</v>
      </c>
      <c r="E48" s="8">
        <f>3+5</f>
        <v>8</v>
      </c>
      <c r="F48" s="8">
        <v>18</v>
      </c>
      <c r="G48" s="8">
        <f>1+0</f>
        <v>1</v>
      </c>
      <c r="H48" s="8">
        <v>0</v>
      </c>
      <c r="I48" s="13">
        <v>0</v>
      </c>
      <c r="J48" s="13">
        <f t="shared" si="5"/>
        <v>29</v>
      </c>
    </row>
    <row r="50" spans="1:10">
      <c r="D50" s="2">
        <v>1</v>
      </c>
      <c r="E50" s="2">
        <v>2</v>
      </c>
      <c r="F50" s="2">
        <v>3</v>
      </c>
      <c r="G50" s="2">
        <v>4</v>
      </c>
      <c r="H50" s="2">
        <v>5</v>
      </c>
      <c r="I50" s="1" t="s">
        <v>34</v>
      </c>
      <c r="J50" s="1" t="s">
        <v>2</v>
      </c>
    </row>
    <row r="51" spans="1:10">
      <c r="A51" t="s">
        <v>4</v>
      </c>
      <c r="B51" s="1">
        <v>1</v>
      </c>
      <c r="C51" s="33">
        <f t="shared" ref="C51:C59" si="6">((1*D51)+(2*E51)+(3*F51)+(4*G51)+(5*H51))/(J51-I51)</f>
        <v>4.2413793103448274</v>
      </c>
      <c r="D51" s="8">
        <v>0</v>
      </c>
      <c r="E51" s="8">
        <v>0</v>
      </c>
      <c r="F51" s="8">
        <f>0+1</f>
        <v>1</v>
      </c>
      <c r="G51" s="8">
        <v>20</v>
      </c>
      <c r="H51" s="8">
        <f>2+6</f>
        <v>8</v>
      </c>
      <c r="I51" s="13">
        <v>0</v>
      </c>
      <c r="J51" s="13">
        <f t="shared" ref="J51:J59" si="7">SUM(D51:I51)</f>
        <v>29</v>
      </c>
    </row>
    <row r="52" spans="1:10">
      <c r="B52" s="1">
        <v>2</v>
      </c>
      <c r="C52" s="33">
        <f t="shared" si="6"/>
        <v>4.5517241379310347</v>
      </c>
      <c r="D52" s="8">
        <v>0</v>
      </c>
      <c r="E52" s="8">
        <v>0</v>
      </c>
      <c r="F52" s="8">
        <v>0</v>
      </c>
      <c r="G52" s="8">
        <v>13</v>
      </c>
      <c r="H52" s="8">
        <v>16</v>
      </c>
      <c r="I52" s="13">
        <v>0</v>
      </c>
      <c r="J52" s="13">
        <f t="shared" si="7"/>
        <v>29</v>
      </c>
    </row>
    <row r="53" spans="1:10">
      <c r="B53" s="1">
        <v>3</v>
      </c>
      <c r="C53" s="33">
        <f t="shared" si="6"/>
        <v>2.6071428571428572</v>
      </c>
      <c r="D53" s="8">
        <f>0+1</f>
        <v>1</v>
      </c>
      <c r="E53" s="8">
        <v>14</v>
      </c>
      <c r="F53" s="8">
        <v>9</v>
      </c>
      <c r="G53" s="8">
        <f>0+3</f>
        <v>3</v>
      </c>
      <c r="H53" s="8">
        <f>1+0</f>
        <v>1</v>
      </c>
      <c r="I53" s="13">
        <v>1</v>
      </c>
      <c r="J53" s="13">
        <f t="shared" si="7"/>
        <v>29</v>
      </c>
    </row>
    <row r="54" spans="1:10">
      <c r="B54" s="1">
        <v>4</v>
      </c>
      <c r="C54" s="33">
        <f t="shared" si="6"/>
        <v>3.2068965517241379</v>
      </c>
      <c r="D54" s="8">
        <v>0</v>
      </c>
      <c r="E54" s="8">
        <f>0+2</f>
        <v>2</v>
      </c>
      <c r="F54" s="8">
        <v>20</v>
      </c>
      <c r="G54" s="8">
        <f>3+3</f>
        <v>6</v>
      </c>
      <c r="H54" s="8">
        <f>1+0</f>
        <v>1</v>
      </c>
      <c r="I54" s="13">
        <v>0</v>
      </c>
      <c r="J54" s="13">
        <f t="shared" si="7"/>
        <v>29</v>
      </c>
    </row>
    <row r="55" spans="1:10">
      <c r="B55" s="1">
        <v>5</v>
      </c>
      <c r="C55" s="33">
        <f t="shared" si="6"/>
        <v>3.4285714285714284</v>
      </c>
      <c r="D55" s="8">
        <v>0</v>
      </c>
      <c r="E55" s="8">
        <f>3+2</f>
        <v>5</v>
      </c>
      <c r="F55" s="8">
        <v>12</v>
      </c>
      <c r="G55" s="8">
        <f>4+1</f>
        <v>5</v>
      </c>
      <c r="H55" s="8">
        <f>1+5</f>
        <v>6</v>
      </c>
      <c r="I55" s="13">
        <v>1</v>
      </c>
      <c r="J55" s="13">
        <f t="shared" si="7"/>
        <v>29</v>
      </c>
    </row>
    <row r="56" spans="1:10">
      <c r="B56" s="1">
        <v>6</v>
      </c>
      <c r="C56" s="33">
        <f t="shared" si="6"/>
        <v>3.5862068965517242</v>
      </c>
      <c r="D56" s="8">
        <v>0</v>
      </c>
      <c r="E56" s="8">
        <f>1+1</f>
        <v>2</v>
      </c>
      <c r="F56" s="8">
        <v>14</v>
      </c>
      <c r="G56" s="8">
        <f>5+2</f>
        <v>7</v>
      </c>
      <c r="H56" s="8">
        <f>1+5</f>
        <v>6</v>
      </c>
      <c r="I56" s="13">
        <v>0</v>
      </c>
      <c r="J56" s="13">
        <f t="shared" si="7"/>
        <v>29</v>
      </c>
    </row>
    <row r="57" spans="1:10">
      <c r="B57" s="1">
        <v>7</v>
      </c>
      <c r="C57" s="33">
        <f t="shared" si="6"/>
        <v>4</v>
      </c>
      <c r="D57" s="8">
        <v>0</v>
      </c>
      <c r="E57" s="8">
        <f>0+2</f>
        <v>2</v>
      </c>
      <c r="F57" s="8">
        <v>5</v>
      </c>
      <c r="G57" s="8">
        <v>13</v>
      </c>
      <c r="H57" s="8">
        <f>3+6</f>
        <v>9</v>
      </c>
      <c r="I57" s="13">
        <v>0</v>
      </c>
      <c r="J57" s="13">
        <f t="shared" si="7"/>
        <v>29</v>
      </c>
    </row>
    <row r="58" spans="1:10">
      <c r="B58" s="1">
        <v>8</v>
      </c>
      <c r="C58" s="33">
        <f t="shared" si="6"/>
        <v>3.5862068965517242</v>
      </c>
      <c r="D58" s="8">
        <v>0</v>
      </c>
      <c r="E58" s="8">
        <f>0+2</f>
        <v>2</v>
      </c>
      <c r="F58" s="8">
        <v>10</v>
      </c>
      <c r="G58" s="8">
        <f>4+11</f>
        <v>15</v>
      </c>
      <c r="H58" s="8">
        <f>2+0</f>
        <v>2</v>
      </c>
      <c r="I58" s="13">
        <v>0</v>
      </c>
      <c r="J58" s="13">
        <f t="shared" si="7"/>
        <v>29</v>
      </c>
    </row>
    <row r="59" spans="1:10">
      <c r="B59" s="1">
        <v>9</v>
      </c>
      <c r="C59" s="33">
        <f t="shared" si="6"/>
        <v>3.3448275862068964</v>
      </c>
      <c r="D59" s="8">
        <f>0+1</f>
        <v>1</v>
      </c>
      <c r="E59" s="8">
        <v>2</v>
      </c>
      <c r="F59" s="8">
        <v>13</v>
      </c>
      <c r="G59" s="8">
        <f>3+9</f>
        <v>12</v>
      </c>
      <c r="H59" s="8">
        <f>1+0</f>
        <v>1</v>
      </c>
      <c r="I59" s="13">
        <v>0</v>
      </c>
      <c r="J59" s="13">
        <f t="shared" si="7"/>
        <v>29</v>
      </c>
    </row>
    <row r="63" spans="1:10">
      <c r="A63" t="s">
        <v>48</v>
      </c>
    </row>
    <row r="65" spans="1:10" ht="15.75" thickBot="1">
      <c r="D65" s="2">
        <v>1</v>
      </c>
      <c r="E65" s="2">
        <v>2</v>
      </c>
      <c r="F65" s="2">
        <v>3</v>
      </c>
      <c r="G65" s="2">
        <v>4</v>
      </c>
      <c r="H65" s="2">
        <v>5</v>
      </c>
      <c r="I65" s="1" t="s">
        <v>34</v>
      </c>
      <c r="J65" s="1" t="s">
        <v>2</v>
      </c>
    </row>
    <row r="66" spans="1:10">
      <c r="A66" t="s">
        <v>3</v>
      </c>
      <c r="B66" s="1">
        <v>1</v>
      </c>
      <c r="C66" s="33">
        <f t="shared" ref="C66:C79" si="8">((1*D66)+(2*E66)+(3*F66)+(4*G66)+(5*H66))/(J66-I66)</f>
        <v>4.4736842105263159</v>
      </c>
      <c r="D66" s="4">
        <v>0</v>
      </c>
      <c r="E66" s="5">
        <v>0</v>
      </c>
      <c r="F66" s="5">
        <v>1</v>
      </c>
      <c r="G66" s="5">
        <v>8</v>
      </c>
      <c r="H66" s="6">
        <v>10</v>
      </c>
      <c r="I66" s="15">
        <v>0</v>
      </c>
      <c r="J66">
        <f t="shared" ref="J66:J79" si="9">SUM(D66:I66)</f>
        <v>19</v>
      </c>
    </row>
    <row r="67" spans="1:10">
      <c r="B67" s="1">
        <v>2</v>
      </c>
      <c r="C67" s="33">
        <f t="shared" si="8"/>
        <v>4.7368421052631575</v>
      </c>
      <c r="D67" s="7">
        <v>0</v>
      </c>
      <c r="E67" s="8">
        <v>0</v>
      </c>
      <c r="F67" s="8">
        <v>0</v>
      </c>
      <c r="G67" s="8">
        <v>5</v>
      </c>
      <c r="H67" s="9">
        <v>14</v>
      </c>
      <c r="I67" s="15">
        <v>0</v>
      </c>
      <c r="J67">
        <f t="shared" si="9"/>
        <v>19</v>
      </c>
    </row>
    <row r="68" spans="1:10">
      <c r="B68" s="1">
        <v>3</v>
      </c>
      <c r="C68" s="33">
        <f t="shared" si="8"/>
        <v>4.3888888888888893</v>
      </c>
      <c r="D68" s="7">
        <v>0</v>
      </c>
      <c r="E68" s="8">
        <v>0</v>
      </c>
      <c r="F68" s="8">
        <v>3</v>
      </c>
      <c r="G68" s="8">
        <v>5</v>
      </c>
      <c r="H68" s="9">
        <v>10</v>
      </c>
      <c r="I68" s="15">
        <v>1</v>
      </c>
      <c r="J68">
        <f t="shared" si="9"/>
        <v>19</v>
      </c>
    </row>
    <row r="69" spans="1:10">
      <c r="B69" s="1">
        <v>4</v>
      </c>
      <c r="C69" s="33">
        <f t="shared" si="8"/>
        <v>4.2631578947368425</v>
      </c>
      <c r="D69" s="7">
        <v>0</v>
      </c>
      <c r="E69" s="8">
        <v>0</v>
      </c>
      <c r="F69" s="8">
        <v>0</v>
      </c>
      <c r="G69" s="8">
        <v>14</v>
      </c>
      <c r="H69" s="9">
        <v>5</v>
      </c>
      <c r="I69" s="15">
        <v>0</v>
      </c>
      <c r="J69">
        <f t="shared" si="9"/>
        <v>19</v>
      </c>
    </row>
    <row r="70" spans="1:10">
      <c r="B70" s="1">
        <v>5</v>
      </c>
      <c r="C70" s="33">
        <f t="shared" si="8"/>
        <v>4.4444444444444446</v>
      </c>
      <c r="D70" s="7">
        <v>0</v>
      </c>
      <c r="E70" s="8">
        <v>0</v>
      </c>
      <c r="F70" s="8">
        <v>1</v>
      </c>
      <c r="G70" s="8">
        <v>8</v>
      </c>
      <c r="H70" s="9">
        <v>9</v>
      </c>
      <c r="I70" s="15">
        <v>1</v>
      </c>
      <c r="J70">
        <f t="shared" si="9"/>
        <v>19</v>
      </c>
    </row>
    <row r="71" spans="1:10">
      <c r="B71" s="1">
        <v>6</v>
      </c>
      <c r="C71" s="33">
        <f t="shared" si="8"/>
        <v>3.6842105263157894</v>
      </c>
      <c r="D71" s="7">
        <v>0</v>
      </c>
      <c r="E71" s="8">
        <v>1</v>
      </c>
      <c r="F71" s="8">
        <v>6</v>
      </c>
      <c r="G71" s="8">
        <v>10</v>
      </c>
      <c r="H71" s="9">
        <v>2</v>
      </c>
      <c r="I71" s="15">
        <v>0</v>
      </c>
      <c r="J71">
        <f t="shared" si="9"/>
        <v>19</v>
      </c>
    </row>
    <row r="72" spans="1:10">
      <c r="B72" s="1">
        <v>7</v>
      </c>
      <c r="C72" s="33">
        <f t="shared" si="8"/>
        <v>4.3125</v>
      </c>
      <c r="D72" s="7">
        <v>0</v>
      </c>
      <c r="E72" s="8">
        <v>0</v>
      </c>
      <c r="F72" s="8">
        <v>3</v>
      </c>
      <c r="G72" s="8">
        <v>5</v>
      </c>
      <c r="H72" s="9">
        <v>8</v>
      </c>
      <c r="I72" s="15">
        <v>3</v>
      </c>
      <c r="J72">
        <f t="shared" si="9"/>
        <v>19</v>
      </c>
    </row>
    <row r="73" spans="1:10">
      <c r="B73" s="1">
        <v>8</v>
      </c>
      <c r="C73" s="33">
        <f t="shared" si="8"/>
        <v>4.2631578947368425</v>
      </c>
      <c r="D73" s="7">
        <v>0</v>
      </c>
      <c r="E73" s="8">
        <v>0</v>
      </c>
      <c r="F73" s="8">
        <v>4</v>
      </c>
      <c r="G73" s="8">
        <v>6</v>
      </c>
      <c r="H73" s="9">
        <v>9</v>
      </c>
      <c r="I73" s="15">
        <v>0</v>
      </c>
      <c r="J73">
        <f t="shared" si="9"/>
        <v>19</v>
      </c>
    </row>
    <row r="74" spans="1:10">
      <c r="B74" s="1">
        <v>9</v>
      </c>
      <c r="C74" s="33">
        <f t="shared" si="8"/>
        <v>2.2777777777777777</v>
      </c>
      <c r="D74" s="7">
        <v>6</v>
      </c>
      <c r="E74" s="8">
        <v>4</v>
      </c>
      <c r="F74" s="8">
        <v>5</v>
      </c>
      <c r="G74" s="8">
        <v>3</v>
      </c>
      <c r="H74" s="9">
        <v>0</v>
      </c>
      <c r="I74" s="15">
        <v>1</v>
      </c>
      <c r="J74">
        <f t="shared" si="9"/>
        <v>19</v>
      </c>
    </row>
    <row r="75" spans="1:10">
      <c r="B75" s="1">
        <v>10</v>
      </c>
      <c r="C75" s="33">
        <f t="shared" si="8"/>
        <v>4.5263157894736841</v>
      </c>
      <c r="D75" s="7">
        <v>0</v>
      </c>
      <c r="E75" s="8">
        <v>0</v>
      </c>
      <c r="F75" s="8">
        <v>1</v>
      </c>
      <c r="G75" s="8">
        <v>7</v>
      </c>
      <c r="H75" s="9">
        <v>11</v>
      </c>
      <c r="I75" s="15">
        <v>0</v>
      </c>
      <c r="J75">
        <f t="shared" si="9"/>
        <v>19</v>
      </c>
    </row>
    <row r="76" spans="1:10">
      <c r="B76" s="1">
        <v>11</v>
      </c>
      <c r="C76" s="33">
        <f t="shared" si="8"/>
        <v>3.6842105263157894</v>
      </c>
      <c r="D76" s="7">
        <v>0</v>
      </c>
      <c r="E76" s="8">
        <v>1</v>
      </c>
      <c r="F76" s="8">
        <v>7</v>
      </c>
      <c r="G76" s="8">
        <v>8</v>
      </c>
      <c r="H76" s="9">
        <v>3</v>
      </c>
      <c r="I76" s="15">
        <v>0</v>
      </c>
      <c r="J76">
        <f t="shared" si="9"/>
        <v>19</v>
      </c>
    </row>
    <row r="77" spans="1:10">
      <c r="B77" s="1">
        <v>12</v>
      </c>
      <c r="C77" s="33">
        <f t="shared" si="8"/>
        <v>4.5263157894736841</v>
      </c>
      <c r="D77" s="7">
        <v>0</v>
      </c>
      <c r="E77" s="8">
        <v>0</v>
      </c>
      <c r="F77" s="8">
        <v>0</v>
      </c>
      <c r="G77" s="8">
        <v>9</v>
      </c>
      <c r="H77" s="9">
        <v>10</v>
      </c>
      <c r="I77" s="15">
        <v>0</v>
      </c>
      <c r="J77">
        <f t="shared" si="9"/>
        <v>19</v>
      </c>
    </row>
    <row r="78" spans="1:10">
      <c r="B78" s="1">
        <v>13</v>
      </c>
      <c r="C78" s="33">
        <f t="shared" si="8"/>
        <v>4.0526315789473681</v>
      </c>
      <c r="D78" s="7">
        <v>0</v>
      </c>
      <c r="E78" s="8">
        <v>0</v>
      </c>
      <c r="F78" s="8">
        <v>1</v>
      </c>
      <c r="G78" s="8">
        <v>16</v>
      </c>
      <c r="H78" s="9">
        <v>2</v>
      </c>
      <c r="I78" s="15">
        <v>0</v>
      </c>
      <c r="J78">
        <f t="shared" si="9"/>
        <v>19</v>
      </c>
    </row>
    <row r="79" spans="1:10" ht="15.75" thickBot="1">
      <c r="B79" s="1">
        <v>14</v>
      </c>
      <c r="C79" s="33">
        <f t="shared" si="8"/>
        <v>3.4210526315789473</v>
      </c>
      <c r="D79" s="10">
        <v>0</v>
      </c>
      <c r="E79" s="11">
        <v>0</v>
      </c>
      <c r="F79" s="11">
        <v>11</v>
      </c>
      <c r="G79" s="11">
        <v>8</v>
      </c>
      <c r="H79" s="12">
        <v>0</v>
      </c>
      <c r="I79" s="15">
        <v>0</v>
      </c>
      <c r="J79">
        <f t="shared" si="9"/>
        <v>19</v>
      </c>
    </row>
    <row r="81" spans="1:10">
      <c r="D81" s="2">
        <v>1</v>
      </c>
      <c r="E81" s="2">
        <v>2</v>
      </c>
      <c r="F81" s="2">
        <v>3</v>
      </c>
      <c r="G81" s="2">
        <v>4</v>
      </c>
      <c r="H81" s="2">
        <v>5</v>
      </c>
      <c r="I81" s="1" t="s">
        <v>34</v>
      </c>
      <c r="J81" s="1" t="s">
        <v>2</v>
      </c>
    </row>
    <row r="82" spans="1:10">
      <c r="A82" t="s">
        <v>4</v>
      </c>
      <c r="B82" s="1">
        <v>1</v>
      </c>
      <c r="C82" s="33">
        <f t="shared" ref="C82:C90" si="10">((1*D82)+(2*E82)+(3*F82)+(4*G82)+(5*H82))/(J82-I82)</f>
        <v>4.5263157894736841</v>
      </c>
      <c r="D82" s="8">
        <v>0</v>
      </c>
      <c r="E82" s="8">
        <v>0</v>
      </c>
      <c r="F82" s="8">
        <v>0</v>
      </c>
      <c r="G82" s="8">
        <v>9</v>
      </c>
      <c r="H82" s="8">
        <v>10</v>
      </c>
      <c r="I82" s="15">
        <v>0</v>
      </c>
      <c r="J82">
        <f t="shared" ref="J82:J90" si="11">SUM(D82:I82)</f>
        <v>19</v>
      </c>
    </row>
    <row r="83" spans="1:10">
      <c r="B83" s="1">
        <v>2</v>
      </c>
      <c r="C83" s="33">
        <f t="shared" si="10"/>
        <v>4.7368421052631575</v>
      </c>
      <c r="D83" s="8">
        <v>0</v>
      </c>
      <c r="E83" s="8">
        <v>0</v>
      </c>
      <c r="F83" s="8">
        <v>0</v>
      </c>
      <c r="G83" s="8">
        <v>5</v>
      </c>
      <c r="H83" s="8">
        <v>14</v>
      </c>
      <c r="I83" s="15">
        <v>0</v>
      </c>
      <c r="J83">
        <f t="shared" si="11"/>
        <v>19</v>
      </c>
    </row>
    <row r="84" spans="1:10">
      <c r="B84" s="1">
        <v>3</v>
      </c>
      <c r="C84" s="33">
        <f t="shared" si="10"/>
        <v>2.5263157894736841</v>
      </c>
      <c r="D84" s="8">
        <v>2</v>
      </c>
      <c r="E84" s="8">
        <v>8</v>
      </c>
      <c r="F84" s="8">
        <v>6</v>
      </c>
      <c r="G84" s="8">
        <v>3</v>
      </c>
      <c r="H84" s="8">
        <v>0</v>
      </c>
      <c r="I84" s="15">
        <v>0</v>
      </c>
      <c r="J84">
        <f t="shared" si="11"/>
        <v>19</v>
      </c>
    </row>
    <row r="85" spans="1:10">
      <c r="B85" s="1">
        <v>4</v>
      </c>
      <c r="C85" s="33">
        <f t="shared" si="10"/>
        <v>3.3888888888888888</v>
      </c>
      <c r="D85" s="8">
        <v>0</v>
      </c>
      <c r="E85" s="8">
        <v>1</v>
      </c>
      <c r="F85" s="8">
        <v>9</v>
      </c>
      <c r="G85" s="8">
        <v>8</v>
      </c>
      <c r="H85" s="8">
        <v>0</v>
      </c>
      <c r="I85" s="15">
        <v>1</v>
      </c>
      <c r="J85">
        <f t="shared" si="11"/>
        <v>19</v>
      </c>
    </row>
    <row r="86" spans="1:10">
      <c r="B86" s="1">
        <v>5</v>
      </c>
      <c r="C86" s="33">
        <f t="shared" si="10"/>
        <v>3.8333333333333335</v>
      </c>
      <c r="D86" s="8">
        <v>0</v>
      </c>
      <c r="E86" s="8">
        <v>0</v>
      </c>
      <c r="F86" s="8">
        <v>5</v>
      </c>
      <c r="G86" s="8">
        <v>11</v>
      </c>
      <c r="H86" s="8">
        <v>2</v>
      </c>
      <c r="I86" s="15">
        <v>1</v>
      </c>
      <c r="J86">
        <f t="shared" si="11"/>
        <v>19</v>
      </c>
    </row>
    <row r="87" spans="1:10">
      <c r="B87" s="1">
        <v>6</v>
      </c>
      <c r="C87" s="33">
        <f t="shared" si="10"/>
        <v>4.0526315789473681</v>
      </c>
      <c r="D87" s="8">
        <v>0</v>
      </c>
      <c r="E87" s="8">
        <v>1</v>
      </c>
      <c r="F87" s="8">
        <v>2</v>
      </c>
      <c r="G87" s="8">
        <v>11</v>
      </c>
      <c r="H87" s="8">
        <v>5</v>
      </c>
      <c r="I87" s="15">
        <v>0</v>
      </c>
      <c r="J87">
        <f t="shared" si="11"/>
        <v>19</v>
      </c>
    </row>
    <row r="88" spans="1:10">
      <c r="B88" s="1">
        <v>7</v>
      </c>
      <c r="C88" s="33">
        <f t="shared" si="10"/>
        <v>3.9473684210526314</v>
      </c>
      <c r="D88" s="8">
        <v>0</v>
      </c>
      <c r="E88" s="8">
        <v>0</v>
      </c>
      <c r="F88" s="8">
        <v>5</v>
      </c>
      <c r="G88" s="8">
        <v>10</v>
      </c>
      <c r="H88" s="8">
        <v>4</v>
      </c>
      <c r="I88" s="15">
        <v>0</v>
      </c>
      <c r="J88">
        <f t="shared" si="11"/>
        <v>19</v>
      </c>
    </row>
    <row r="89" spans="1:10">
      <c r="B89" s="1">
        <v>8</v>
      </c>
      <c r="C89" s="33">
        <f t="shared" si="10"/>
        <v>3.8947368421052633</v>
      </c>
      <c r="D89" s="8">
        <v>0</v>
      </c>
      <c r="E89" s="8">
        <v>0</v>
      </c>
      <c r="F89" s="8">
        <v>4</v>
      </c>
      <c r="G89" s="8">
        <v>13</v>
      </c>
      <c r="H89" s="8">
        <v>2</v>
      </c>
      <c r="I89" s="15">
        <v>0</v>
      </c>
      <c r="J89">
        <f t="shared" si="11"/>
        <v>19</v>
      </c>
    </row>
    <row r="90" spans="1:10">
      <c r="B90" s="1">
        <v>9</v>
      </c>
      <c r="C90" s="33">
        <f t="shared" si="10"/>
        <v>3.6666666666666665</v>
      </c>
      <c r="D90" s="8">
        <v>1</v>
      </c>
      <c r="E90" s="8">
        <v>2</v>
      </c>
      <c r="F90" s="8">
        <v>2</v>
      </c>
      <c r="G90" s="8">
        <v>10</v>
      </c>
      <c r="H90" s="8">
        <v>3</v>
      </c>
      <c r="I90" s="15">
        <v>1</v>
      </c>
      <c r="J90">
        <f t="shared" si="11"/>
        <v>19</v>
      </c>
    </row>
    <row r="94" spans="1:10">
      <c r="A94" t="s">
        <v>49</v>
      </c>
    </row>
    <row r="96" spans="1:10">
      <c r="D96" s="2">
        <v>1</v>
      </c>
      <c r="E96" s="2">
        <v>2</v>
      </c>
      <c r="F96" s="2">
        <v>3</v>
      </c>
      <c r="G96" s="2">
        <v>4</v>
      </c>
      <c r="H96" s="2">
        <v>5</v>
      </c>
      <c r="I96" s="1" t="s">
        <v>34</v>
      </c>
      <c r="J96" s="1" t="s">
        <v>2</v>
      </c>
    </row>
    <row r="97" spans="1:10">
      <c r="A97" t="s">
        <v>3</v>
      </c>
      <c r="B97" s="1">
        <v>1</v>
      </c>
      <c r="C97" s="33">
        <f t="shared" ref="C97:C110" si="12">((1*D97)+(2*E97)+(3*F97)+(4*G97)+(5*H97))/(J97-I97)</f>
        <v>4.8461538461538458</v>
      </c>
      <c r="D97" s="8">
        <v>0</v>
      </c>
      <c r="E97" s="8">
        <v>0</v>
      </c>
      <c r="F97" s="8">
        <v>0</v>
      </c>
      <c r="G97" s="8">
        <v>2</v>
      </c>
      <c r="H97" s="8">
        <v>11</v>
      </c>
      <c r="I97" s="1">
        <v>0</v>
      </c>
      <c r="J97" s="1">
        <f>SUM(D97:I97)</f>
        <v>13</v>
      </c>
    </row>
    <row r="98" spans="1:10">
      <c r="B98" s="1">
        <v>2</v>
      </c>
      <c r="C98" s="33">
        <f t="shared" si="12"/>
        <v>4.9230769230769234</v>
      </c>
      <c r="D98" s="8">
        <v>0</v>
      </c>
      <c r="E98" s="8">
        <v>0</v>
      </c>
      <c r="F98" s="8">
        <v>0</v>
      </c>
      <c r="G98" s="8">
        <v>1</v>
      </c>
      <c r="H98" s="8">
        <v>12</v>
      </c>
      <c r="I98" s="15">
        <v>0</v>
      </c>
      <c r="J98" s="1">
        <f t="shared" ref="J98:J110" si="13">SUM(D98:I98)</f>
        <v>13</v>
      </c>
    </row>
    <row r="99" spans="1:10">
      <c r="B99" s="1">
        <v>3</v>
      </c>
      <c r="C99" s="33">
        <f t="shared" si="12"/>
        <v>4.3076923076923075</v>
      </c>
      <c r="D99" s="8">
        <v>0</v>
      </c>
      <c r="E99" s="8">
        <v>0</v>
      </c>
      <c r="F99" s="8">
        <v>2</v>
      </c>
      <c r="G99" s="8">
        <v>5</v>
      </c>
      <c r="H99" s="8">
        <v>6</v>
      </c>
      <c r="I99" s="15">
        <v>0</v>
      </c>
      <c r="J99" s="1">
        <f t="shared" si="13"/>
        <v>13</v>
      </c>
    </row>
    <row r="100" spans="1:10">
      <c r="B100" s="1">
        <v>4</v>
      </c>
      <c r="C100" s="33">
        <f t="shared" si="12"/>
        <v>4.0769230769230766</v>
      </c>
      <c r="D100" s="8">
        <v>0</v>
      </c>
      <c r="E100" s="8">
        <v>0</v>
      </c>
      <c r="F100" s="8">
        <v>2</v>
      </c>
      <c r="G100" s="8">
        <v>8</v>
      </c>
      <c r="H100" s="8">
        <v>3</v>
      </c>
      <c r="I100" s="15">
        <v>0</v>
      </c>
      <c r="J100" s="1">
        <f t="shared" si="13"/>
        <v>13</v>
      </c>
    </row>
    <row r="101" spans="1:10">
      <c r="B101" s="1">
        <v>5</v>
      </c>
      <c r="C101" s="33">
        <f t="shared" si="12"/>
        <v>4.7692307692307692</v>
      </c>
      <c r="D101" s="8">
        <v>0</v>
      </c>
      <c r="E101" s="8">
        <v>0</v>
      </c>
      <c r="F101" s="8">
        <v>0</v>
      </c>
      <c r="G101" s="8">
        <v>3</v>
      </c>
      <c r="H101" s="8">
        <v>10</v>
      </c>
      <c r="I101" s="15">
        <v>0</v>
      </c>
      <c r="J101" s="1">
        <f t="shared" si="13"/>
        <v>13</v>
      </c>
    </row>
    <row r="102" spans="1:10">
      <c r="B102" s="1">
        <v>6</v>
      </c>
      <c r="C102" s="33">
        <f t="shared" si="12"/>
        <v>4</v>
      </c>
      <c r="D102" s="8">
        <v>0</v>
      </c>
      <c r="E102" s="8">
        <v>0</v>
      </c>
      <c r="F102" s="8">
        <v>3</v>
      </c>
      <c r="G102" s="8">
        <v>7</v>
      </c>
      <c r="H102" s="8">
        <v>3</v>
      </c>
      <c r="I102" s="15">
        <v>0</v>
      </c>
      <c r="J102" s="1">
        <f t="shared" si="13"/>
        <v>13</v>
      </c>
    </row>
    <row r="103" spans="1:10">
      <c r="B103" s="1">
        <v>7</v>
      </c>
      <c r="C103" s="33">
        <f t="shared" si="12"/>
        <v>4.615384615384615</v>
      </c>
      <c r="D103" s="8">
        <v>0</v>
      </c>
      <c r="E103" s="8">
        <v>0</v>
      </c>
      <c r="F103" s="8">
        <v>0</v>
      </c>
      <c r="G103" s="8">
        <v>5</v>
      </c>
      <c r="H103" s="8">
        <v>8</v>
      </c>
      <c r="I103" s="15">
        <v>0</v>
      </c>
      <c r="J103" s="1">
        <f t="shared" si="13"/>
        <v>13</v>
      </c>
    </row>
    <row r="104" spans="1:10">
      <c r="B104" s="1">
        <v>8</v>
      </c>
      <c r="C104" s="33">
        <f t="shared" si="12"/>
        <v>4.384615384615385</v>
      </c>
      <c r="D104" s="8">
        <v>0</v>
      </c>
      <c r="E104" s="8">
        <v>0</v>
      </c>
      <c r="F104" s="8">
        <v>1</v>
      </c>
      <c r="G104" s="8">
        <v>6</v>
      </c>
      <c r="H104" s="8">
        <v>6</v>
      </c>
      <c r="I104" s="15">
        <v>0</v>
      </c>
      <c r="J104" s="1">
        <f t="shared" si="13"/>
        <v>13</v>
      </c>
    </row>
    <row r="105" spans="1:10">
      <c r="B105" s="1">
        <v>9</v>
      </c>
      <c r="C105" s="33">
        <f t="shared" si="12"/>
        <v>1.8461538461538463</v>
      </c>
      <c r="D105" s="8">
        <v>5</v>
      </c>
      <c r="E105" s="8">
        <v>6</v>
      </c>
      <c r="F105" s="8">
        <v>1</v>
      </c>
      <c r="G105" s="8">
        <v>1</v>
      </c>
      <c r="H105" s="8">
        <v>0</v>
      </c>
      <c r="I105" s="15">
        <v>0</v>
      </c>
      <c r="J105" s="1">
        <f t="shared" si="13"/>
        <v>13</v>
      </c>
    </row>
    <row r="106" spans="1:10">
      <c r="B106" s="1">
        <v>10</v>
      </c>
      <c r="C106" s="33">
        <f t="shared" si="12"/>
        <v>4.9230769230769234</v>
      </c>
      <c r="D106" s="8">
        <v>0</v>
      </c>
      <c r="E106" s="8">
        <v>0</v>
      </c>
      <c r="F106" s="8">
        <v>0</v>
      </c>
      <c r="G106" s="8">
        <v>1</v>
      </c>
      <c r="H106" s="8">
        <v>12</v>
      </c>
      <c r="I106" s="15">
        <v>0</v>
      </c>
      <c r="J106" s="1">
        <f t="shared" si="13"/>
        <v>13</v>
      </c>
    </row>
    <row r="107" spans="1:10">
      <c r="B107" s="1">
        <v>11</v>
      </c>
      <c r="C107" s="33">
        <f t="shared" si="12"/>
        <v>4.2307692307692308</v>
      </c>
      <c r="D107" s="8">
        <v>0</v>
      </c>
      <c r="E107" s="8">
        <v>0</v>
      </c>
      <c r="F107" s="8">
        <v>1</v>
      </c>
      <c r="G107" s="8">
        <v>8</v>
      </c>
      <c r="H107" s="8">
        <v>4</v>
      </c>
      <c r="I107" s="15">
        <v>0</v>
      </c>
      <c r="J107" s="1">
        <f t="shared" si="13"/>
        <v>13</v>
      </c>
    </row>
    <row r="108" spans="1:10">
      <c r="B108" s="1">
        <v>12</v>
      </c>
      <c r="C108" s="33">
        <f t="shared" si="12"/>
        <v>4.615384615384615</v>
      </c>
      <c r="D108" s="8">
        <v>0</v>
      </c>
      <c r="E108" s="8">
        <v>0</v>
      </c>
      <c r="F108" s="8">
        <v>0</v>
      </c>
      <c r="G108" s="8">
        <v>5</v>
      </c>
      <c r="H108" s="8">
        <v>8</v>
      </c>
      <c r="I108" s="15">
        <v>0</v>
      </c>
      <c r="J108" s="1">
        <f t="shared" si="13"/>
        <v>13</v>
      </c>
    </row>
    <row r="109" spans="1:10">
      <c r="B109" s="1">
        <v>13</v>
      </c>
      <c r="C109" s="33">
        <f t="shared" si="12"/>
        <v>4.2307692307692308</v>
      </c>
      <c r="D109" s="8">
        <v>0</v>
      </c>
      <c r="E109" s="8">
        <v>0</v>
      </c>
      <c r="F109" s="8">
        <v>1</v>
      </c>
      <c r="G109" s="8">
        <v>8</v>
      </c>
      <c r="H109" s="8">
        <v>4</v>
      </c>
      <c r="I109" s="15">
        <v>0</v>
      </c>
      <c r="J109" s="1">
        <f t="shared" si="13"/>
        <v>13</v>
      </c>
    </row>
    <row r="110" spans="1:10">
      <c r="B110" s="1">
        <v>14</v>
      </c>
      <c r="C110" s="33">
        <f t="shared" si="12"/>
        <v>4.0769230769230766</v>
      </c>
      <c r="D110" s="8">
        <v>0</v>
      </c>
      <c r="E110" s="8">
        <v>0</v>
      </c>
      <c r="F110" s="8">
        <v>2</v>
      </c>
      <c r="G110" s="8">
        <v>8</v>
      </c>
      <c r="H110" s="8">
        <v>3</v>
      </c>
      <c r="I110" s="15">
        <v>0</v>
      </c>
      <c r="J110" s="1">
        <f t="shared" si="13"/>
        <v>13</v>
      </c>
    </row>
    <row r="111" spans="1:10">
      <c r="I111" s="15">
        <v>0</v>
      </c>
    </row>
    <row r="112" spans="1:10">
      <c r="D112" s="2">
        <v>1</v>
      </c>
      <c r="E112" s="2">
        <v>2</v>
      </c>
      <c r="F112" s="2">
        <v>3</v>
      </c>
      <c r="G112" s="2">
        <v>4</v>
      </c>
      <c r="H112" s="2">
        <v>5</v>
      </c>
      <c r="I112" s="1"/>
      <c r="J112" s="1" t="s">
        <v>2</v>
      </c>
    </row>
    <row r="113" spans="1:10">
      <c r="A113" t="s">
        <v>4</v>
      </c>
      <c r="B113" s="1">
        <v>1</v>
      </c>
      <c r="C113" s="33">
        <f t="shared" ref="C113:C121" si="14">((1*D113)+(2*E113)+(3*F113)+(4*G113)+(5*H113))/(J113-I113)</f>
        <v>4.8461538461538458</v>
      </c>
      <c r="D113" s="8">
        <v>0</v>
      </c>
      <c r="E113" s="8">
        <v>0</v>
      </c>
      <c r="F113" s="8">
        <v>0</v>
      </c>
      <c r="G113" s="8">
        <v>2</v>
      </c>
      <c r="H113" s="8">
        <v>11</v>
      </c>
      <c r="I113" s="15">
        <v>0</v>
      </c>
      <c r="J113" s="1">
        <f t="shared" ref="J113:J121" si="15">SUM(D113:I113)</f>
        <v>13</v>
      </c>
    </row>
    <row r="114" spans="1:10">
      <c r="B114" s="1">
        <v>2</v>
      </c>
      <c r="C114" s="33">
        <f t="shared" si="14"/>
        <v>4.9230769230769234</v>
      </c>
      <c r="D114" s="8">
        <v>0</v>
      </c>
      <c r="E114" s="8">
        <v>0</v>
      </c>
      <c r="F114" s="8">
        <v>0</v>
      </c>
      <c r="G114" s="8">
        <v>1</v>
      </c>
      <c r="H114" s="8">
        <v>12</v>
      </c>
      <c r="I114" s="15">
        <v>0</v>
      </c>
      <c r="J114" s="1">
        <f t="shared" si="15"/>
        <v>13</v>
      </c>
    </row>
    <row r="115" spans="1:10">
      <c r="B115" s="1">
        <v>3</v>
      </c>
      <c r="C115" s="33">
        <f t="shared" si="14"/>
        <v>2.4615384615384617</v>
      </c>
      <c r="D115" s="8">
        <v>0</v>
      </c>
      <c r="E115" s="8">
        <v>10</v>
      </c>
      <c r="F115" s="8">
        <v>0</v>
      </c>
      <c r="G115" s="8">
        <v>3</v>
      </c>
      <c r="H115" s="8">
        <v>0</v>
      </c>
      <c r="I115" s="15">
        <v>0</v>
      </c>
      <c r="J115" s="1">
        <f t="shared" si="15"/>
        <v>13</v>
      </c>
    </row>
    <row r="116" spans="1:10">
      <c r="B116" s="1">
        <v>4</v>
      </c>
      <c r="C116" s="33">
        <f t="shared" si="14"/>
        <v>3.9230769230769229</v>
      </c>
      <c r="D116" s="8">
        <v>0</v>
      </c>
      <c r="E116" s="8">
        <v>0</v>
      </c>
      <c r="F116" s="8">
        <v>3</v>
      </c>
      <c r="G116" s="8">
        <v>8</v>
      </c>
      <c r="H116" s="8">
        <v>2</v>
      </c>
      <c r="I116" s="15">
        <v>0</v>
      </c>
      <c r="J116" s="1">
        <f t="shared" si="15"/>
        <v>13</v>
      </c>
    </row>
    <row r="117" spans="1:10">
      <c r="B117" s="1">
        <v>5</v>
      </c>
      <c r="C117" s="33">
        <f t="shared" si="14"/>
        <v>4</v>
      </c>
      <c r="D117" s="8">
        <v>0</v>
      </c>
      <c r="E117" s="8">
        <v>0</v>
      </c>
      <c r="F117" s="8">
        <v>1</v>
      </c>
      <c r="G117" s="8">
        <v>11</v>
      </c>
      <c r="H117" s="8">
        <v>1</v>
      </c>
      <c r="I117" s="15">
        <v>0</v>
      </c>
      <c r="J117" s="1">
        <f t="shared" si="15"/>
        <v>13</v>
      </c>
    </row>
    <row r="118" spans="1:10">
      <c r="B118" s="1">
        <v>6</v>
      </c>
      <c r="C118" s="33">
        <f t="shared" si="14"/>
        <v>4.2307692307692308</v>
      </c>
      <c r="D118" s="8">
        <v>0</v>
      </c>
      <c r="E118" s="8">
        <v>0</v>
      </c>
      <c r="F118" s="8">
        <v>3</v>
      </c>
      <c r="G118" s="8">
        <v>4</v>
      </c>
      <c r="H118" s="8">
        <v>6</v>
      </c>
      <c r="I118" s="15">
        <v>0</v>
      </c>
      <c r="J118" s="1">
        <f t="shared" si="15"/>
        <v>13</v>
      </c>
    </row>
    <row r="119" spans="1:10">
      <c r="B119" s="1">
        <v>7</v>
      </c>
      <c r="C119" s="33">
        <f t="shared" si="14"/>
        <v>4.3076923076923075</v>
      </c>
      <c r="D119" s="8">
        <v>0</v>
      </c>
      <c r="E119" s="8">
        <v>0</v>
      </c>
      <c r="F119" s="8">
        <v>1</v>
      </c>
      <c r="G119" s="8">
        <v>7</v>
      </c>
      <c r="H119" s="8">
        <v>5</v>
      </c>
      <c r="I119" s="15">
        <v>0</v>
      </c>
      <c r="J119" s="1">
        <f t="shared" si="15"/>
        <v>13</v>
      </c>
    </row>
    <row r="120" spans="1:10">
      <c r="B120" s="1">
        <v>8</v>
      </c>
      <c r="C120" s="33">
        <f t="shared" si="14"/>
        <v>4.5384615384615383</v>
      </c>
      <c r="D120" s="8">
        <v>0</v>
      </c>
      <c r="E120" s="8">
        <v>0</v>
      </c>
      <c r="F120" s="8">
        <v>1</v>
      </c>
      <c r="G120" s="8">
        <v>4</v>
      </c>
      <c r="H120" s="8">
        <v>8</v>
      </c>
      <c r="I120" s="15">
        <v>0</v>
      </c>
      <c r="J120" s="1">
        <f t="shared" si="15"/>
        <v>13</v>
      </c>
    </row>
    <row r="121" spans="1:10">
      <c r="B121" s="1">
        <v>9</v>
      </c>
      <c r="C121" s="33">
        <f t="shared" si="14"/>
        <v>3.8461538461538463</v>
      </c>
      <c r="D121" s="8">
        <v>0</v>
      </c>
      <c r="E121" s="8">
        <v>0</v>
      </c>
      <c r="F121" s="8">
        <v>3</v>
      </c>
      <c r="G121" s="8">
        <v>9</v>
      </c>
      <c r="H121" s="8">
        <v>1</v>
      </c>
      <c r="I121" s="15">
        <v>0</v>
      </c>
      <c r="J121" s="1">
        <f t="shared" si="15"/>
        <v>13</v>
      </c>
    </row>
    <row r="125" spans="1:10">
      <c r="A125" t="s">
        <v>28</v>
      </c>
    </row>
    <row r="127" spans="1:10" ht="15.75" thickBot="1">
      <c r="D127" s="2">
        <v>1</v>
      </c>
      <c r="E127" s="2">
        <v>2</v>
      </c>
      <c r="F127" s="2">
        <v>3</v>
      </c>
      <c r="G127" s="2">
        <v>4</v>
      </c>
      <c r="H127" s="2">
        <v>5</v>
      </c>
      <c r="I127" s="1" t="s">
        <v>34</v>
      </c>
      <c r="J127" s="1" t="s">
        <v>2</v>
      </c>
    </row>
    <row r="128" spans="1:10">
      <c r="A128" t="s">
        <v>3</v>
      </c>
      <c r="B128" s="1">
        <v>1</v>
      </c>
      <c r="C128" s="33">
        <f t="shared" ref="C128:C141" si="16">((1*D128)+(2*E128)+(3*F128)+(4*G128)+(5*H128))/(J128-I128)</f>
        <v>4.4615384615384617</v>
      </c>
      <c r="D128" s="4">
        <v>0</v>
      </c>
      <c r="E128" s="5">
        <v>0</v>
      </c>
      <c r="F128" s="5">
        <v>0</v>
      </c>
      <c r="G128" s="5">
        <v>7</v>
      </c>
      <c r="H128" s="6">
        <v>6</v>
      </c>
      <c r="I128" s="17">
        <v>0</v>
      </c>
      <c r="J128">
        <f>SUM(D128:I128)</f>
        <v>13</v>
      </c>
    </row>
    <row r="129" spans="1:10">
      <c r="B129" s="1">
        <v>2</v>
      </c>
      <c r="C129" s="33">
        <f t="shared" si="16"/>
        <v>4.615384615384615</v>
      </c>
      <c r="D129" s="7">
        <v>0</v>
      </c>
      <c r="E129" s="8">
        <v>0</v>
      </c>
      <c r="F129" s="8">
        <v>0</v>
      </c>
      <c r="G129" s="8">
        <v>5</v>
      </c>
      <c r="H129" s="9">
        <v>8</v>
      </c>
      <c r="I129" s="17">
        <v>0</v>
      </c>
      <c r="J129">
        <f t="shared" ref="J129:J141" si="17">SUM(D129:I129)</f>
        <v>13</v>
      </c>
    </row>
    <row r="130" spans="1:10">
      <c r="B130" s="1">
        <v>3</v>
      </c>
      <c r="C130" s="33">
        <f t="shared" si="16"/>
        <v>3.6923076923076925</v>
      </c>
      <c r="D130" s="7">
        <v>0</v>
      </c>
      <c r="E130" s="8">
        <v>0</v>
      </c>
      <c r="F130" s="8">
        <v>6</v>
      </c>
      <c r="G130" s="8">
        <v>5</v>
      </c>
      <c r="H130" s="9">
        <v>2</v>
      </c>
      <c r="I130" s="16">
        <v>0</v>
      </c>
      <c r="J130">
        <f t="shared" si="17"/>
        <v>13</v>
      </c>
    </row>
    <row r="131" spans="1:10">
      <c r="B131" s="1">
        <v>4</v>
      </c>
      <c r="C131" s="33">
        <f t="shared" si="16"/>
        <v>4.3076923076923075</v>
      </c>
      <c r="D131" s="7">
        <v>0</v>
      </c>
      <c r="E131" s="8">
        <v>0</v>
      </c>
      <c r="F131" s="8">
        <v>1</v>
      </c>
      <c r="G131" s="8">
        <v>7</v>
      </c>
      <c r="H131" s="9">
        <v>5</v>
      </c>
      <c r="I131" s="16">
        <v>0</v>
      </c>
      <c r="J131">
        <f t="shared" si="17"/>
        <v>13</v>
      </c>
    </row>
    <row r="132" spans="1:10">
      <c r="B132" s="1">
        <v>5</v>
      </c>
      <c r="C132" s="33">
        <f t="shared" si="16"/>
        <v>4.384615384615385</v>
      </c>
      <c r="D132" s="7">
        <v>0</v>
      </c>
      <c r="E132" s="8">
        <v>0</v>
      </c>
      <c r="F132" s="8">
        <v>1</v>
      </c>
      <c r="G132" s="8">
        <v>6</v>
      </c>
      <c r="H132" s="9">
        <v>6</v>
      </c>
      <c r="I132" s="16">
        <v>0</v>
      </c>
      <c r="J132">
        <f t="shared" si="17"/>
        <v>13</v>
      </c>
    </row>
    <row r="133" spans="1:10">
      <c r="B133" s="1">
        <v>6</v>
      </c>
      <c r="C133" s="33">
        <f t="shared" si="16"/>
        <v>4.5384615384615383</v>
      </c>
      <c r="D133" s="7">
        <v>0</v>
      </c>
      <c r="E133" s="8">
        <v>0</v>
      </c>
      <c r="F133" s="8">
        <v>0</v>
      </c>
      <c r="G133" s="8">
        <v>6</v>
      </c>
      <c r="H133" s="9">
        <v>7</v>
      </c>
      <c r="I133" s="16">
        <v>0</v>
      </c>
      <c r="J133">
        <f t="shared" si="17"/>
        <v>13</v>
      </c>
    </row>
    <row r="134" spans="1:10">
      <c r="B134" s="1">
        <v>7</v>
      </c>
      <c r="C134" s="33">
        <f t="shared" si="16"/>
        <v>3.6666666666666665</v>
      </c>
      <c r="D134" s="7">
        <v>0</v>
      </c>
      <c r="E134" s="8">
        <v>1</v>
      </c>
      <c r="F134" s="8">
        <v>3</v>
      </c>
      <c r="G134" s="8">
        <v>7</v>
      </c>
      <c r="H134" s="9">
        <v>1</v>
      </c>
      <c r="I134" s="16">
        <v>1</v>
      </c>
      <c r="J134">
        <f t="shared" si="17"/>
        <v>13</v>
      </c>
    </row>
    <row r="135" spans="1:10">
      <c r="B135" s="1">
        <v>8</v>
      </c>
      <c r="C135" s="33">
        <f t="shared" si="16"/>
        <v>4.0769230769230766</v>
      </c>
      <c r="D135" s="7">
        <v>0</v>
      </c>
      <c r="E135" s="8">
        <v>0</v>
      </c>
      <c r="F135" s="8">
        <v>3</v>
      </c>
      <c r="G135" s="8">
        <v>6</v>
      </c>
      <c r="H135" s="9">
        <v>4</v>
      </c>
      <c r="I135" s="16">
        <v>0</v>
      </c>
      <c r="J135">
        <f t="shared" si="17"/>
        <v>13</v>
      </c>
    </row>
    <row r="136" spans="1:10">
      <c r="B136" s="1">
        <v>9</v>
      </c>
      <c r="C136" s="33">
        <f t="shared" si="16"/>
        <v>2.5384615384615383</v>
      </c>
      <c r="D136" s="7">
        <v>2</v>
      </c>
      <c r="E136" s="8">
        <v>4</v>
      </c>
      <c r="F136" s="8">
        <v>5</v>
      </c>
      <c r="G136" s="8">
        <v>2</v>
      </c>
      <c r="H136" s="9">
        <v>0</v>
      </c>
      <c r="I136" s="16">
        <v>0</v>
      </c>
      <c r="J136">
        <f t="shared" si="17"/>
        <v>13</v>
      </c>
    </row>
    <row r="137" spans="1:10">
      <c r="B137" s="1">
        <v>10</v>
      </c>
      <c r="C137" s="33">
        <f t="shared" si="16"/>
        <v>3.7692307692307692</v>
      </c>
      <c r="D137" s="7">
        <v>0</v>
      </c>
      <c r="E137" s="8">
        <v>0</v>
      </c>
      <c r="F137" s="8">
        <v>5</v>
      </c>
      <c r="G137" s="8">
        <v>6</v>
      </c>
      <c r="H137" s="9">
        <v>2</v>
      </c>
      <c r="I137" s="16">
        <v>0</v>
      </c>
      <c r="J137">
        <f t="shared" si="17"/>
        <v>13</v>
      </c>
    </row>
    <row r="138" spans="1:10">
      <c r="B138" s="1">
        <v>11</v>
      </c>
      <c r="C138" s="33">
        <f t="shared" si="16"/>
        <v>3.6923076923076925</v>
      </c>
      <c r="D138" s="7">
        <v>0</v>
      </c>
      <c r="E138" s="8">
        <v>0</v>
      </c>
      <c r="F138" s="8">
        <v>6</v>
      </c>
      <c r="G138" s="8">
        <v>5</v>
      </c>
      <c r="H138" s="9">
        <v>2</v>
      </c>
      <c r="I138" s="16">
        <v>0</v>
      </c>
      <c r="J138">
        <f t="shared" si="17"/>
        <v>13</v>
      </c>
    </row>
    <row r="139" spans="1:10">
      <c r="B139" s="1">
        <v>12</v>
      </c>
      <c r="C139" s="33">
        <f t="shared" si="16"/>
        <v>3.7692307692307692</v>
      </c>
      <c r="D139" s="7">
        <v>0</v>
      </c>
      <c r="E139" s="8">
        <v>0</v>
      </c>
      <c r="F139" s="8">
        <v>5</v>
      </c>
      <c r="G139" s="8">
        <v>6</v>
      </c>
      <c r="H139" s="9">
        <v>2</v>
      </c>
      <c r="I139" s="16">
        <v>0</v>
      </c>
      <c r="J139">
        <f t="shared" si="17"/>
        <v>13</v>
      </c>
    </row>
    <row r="140" spans="1:10">
      <c r="B140" s="1">
        <v>13</v>
      </c>
      <c r="C140" s="33">
        <f t="shared" si="16"/>
        <v>3.5</v>
      </c>
      <c r="D140" s="7">
        <v>0</v>
      </c>
      <c r="E140" s="8">
        <v>1</v>
      </c>
      <c r="F140" s="8">
        <v>4</v>
      </c>
      <c r="G140" s="8">
        <v>7</v>
      </c>
      <c r="H140" s="9">
        <v>0</v>
      </c>
      <c r="I140" s="16">
        <v>1</v>
      </c>
      <c r="J140">
        <f t="shared" si="17"/>
        <v>13</v>
      </c>
    </row>
    <row r="141" spans="1:10" ht="15.75" thickBot="1">
      <c r="B141" s="1">
        <v>14</v>
      </c>
      <c r="C141" s="33">
        <f t="shared" si="16"/>
        <v>3.1538461538461537</v>
      </c>
      <c r="D141" s="10">
        <v>0</v>
      </c>
      <c r="E141" s="11">
        <v>2</v>
      </c>
      <c r="F141" s="11">
        <v>8</v>
      </c>
      <c r="G141" s="11">
        <v>2</v>
      </c>
      <c r="H141" s="12">
        <v>1</v>
      </c>
      <c r="I141" s="16">
        <v>0</v>
      </c>
      <c r="J141">
        <f t="shared" si="17"/>
        <v>13</v>
      </c>
    </row>
    <row r="143" spans="1:10">
      <c r="D143" s="2">
        <v>1</v>
      </c>
      <c r="E143" s="2">
        <v>2</v>
      </c>
      <c r="F143" s="2">
        <v>3</v>
      </c>
      <c r="G143" s="2">
        <v>4</v>
      </c>
      <c r="H143" s="2">
        <v>5</v>
      </c>
      <c r="I143" s="1" t="s">
        <v>34</v>
      </c>
      <c r="J143" s="1" t="s">
        <v>2</v>
      </c>
    </row>
    <row r="144" spans="1:10">
      <c r="A144" t="s">
        <v>4</v>
      </c>
      <c r="B144" s="1">
        <v>1</v>
      </c>
      <c r="C144" s="33">
        <f t="shared" ref="C144:C152" si="18">((1*D144)+(2*E144)+(3*F144)+(4*G144)+(5*H144))/(J144-I144)</f>
        <v>4.3076923076923075</v>
      </c>
      <c r="D144" s="8">
        <v>0</v>
      </c>
      <c r="E144" s="8">
        <v>0</v>
      </c>
      <c r="F144" s="8">
        <v>0</v>
      </c>
      <c r="G144" s="8">
        <v>9</v>
      </c>
      <c r="H144" s="8">
        <v>4</v>
      </c>
      <c r="I144" s="17">
        <v>0</v>
      </c>
      <c r="J144">
        <f>SUM(D144:I144)</f>
        <v>13</v>
      </c>
    </row>
    <row r="145" spans="1:10">
      <c r="B145" s="1">
        <v>2</v>
      </c>
      <c r="C145" s="33">
        <f t="shared" si="18"/>
        <v>4.6923076923076925</v>
      </c>
      <c r="D145" s="8">
        <v>0</v>
      </c>
      <c r="E145" s="8">
        <v>0</v>
      </c>
      <c r="F145" s="8">
        <v>0</v>
      </c>
      <c r="G145" s="8">
        <v>4</v>
      </c>
      <c r="H145" s="8">
        <v>9</v>
      </c>
      <c r="I145" s="17">
        <v>0</v>
      </c>
      <c r="J145">
        <f t="shared" ref="J145:J152" si="19">SUM(D145:I145)</f>
        <v>13</v>
      </c>
    </row>
    <row r="146" spans="1:10">
      <c r="B146" s="1">
        <v>3</v>
      </c>
      <c r="C146" s="33">
        <f t="shared" si="18"/>
        <v>2.9166666666666665</v>
      </c>
      <c r="D146" s="8">
        <v>0</v>
      </c>
      <c r="E146" s="8">
        <v>5</v>
      </c>
      <c r="F146" s="8">
        <v>4</v>
      </c>
      <c r="G146" s="8">
        <v>2</v>
      </c>
      <c r="H146" s="8">
        <v>1</v>
      </c>
      <c r="I146" s="16">
        <v>1</v>
      </c>
      <c r="J146">
        <f t="shared" si="19"/>
        <v>13</v>
      </c>
    </row>
    <row r="147" spans="1:10">
      <c r="B147" s="1">
        <v>4</v>
      </c>
      <c r="C147" s="33">
        <f t="shared" si="18"/>
        <v>3.4615384615384617</v>
      </c>
      <c r="D147" s="8">
        <v>0</v>
      </c>
      <c r="E147" s="8">
        <v>1</v>
      </c>
      <c r="F147" s="8">
        <v>5</v>
      </c>
      <c r="G147" s="8">
        <v>7</v>
      </c>
      <c r="H147" s="8">
        <v>0</v>
      </c>
      <c r="I147" s="16">
        <v>0</v>
      </c>
      <c r="J147">
        <f t="shared" si="19"/>
        <v>13</v>
      </c>
    </row>
    <row r="148" spans="1:10">
      <c r="B148" s="1">
        <v>5</v>
      </c>
      <c r="C148" s="33">
        <f t="shared" si="18"/>
        <v>3.5833333333333335</v>
      </c>
      <c r="D148" s="8">
        <v>0</v>
      </c>
      <c r="E148" s="8">
        <v>0</v>
      </c>
      <c r="F148" s="8">
        <v>5</v>
      </c>
      <c r="G148" s="8">
        <v>7</v>
      </c>
      <c r="H148" s="8">
        <v>0</v>
      </c>
      <c r="I148" s="16">
        <v>1</v>
      </c>
      <c r="J148">
        <f t="shared" si="19"/>
        <v>13</v>
      </c>
    </row>
    <row r="149" spans="1:10">
      <c r="B149" s="1">
        <v>6</v>
      </c>
      <c r="C149" s="33">
        <f t="shared" si="18"/>
        <v>3.6923076923076925</v>
      </c>
      <c r="D149" s="8">
        <v>0</v>
      </c>
      <c r="E149" s="8">
        <v>2</v>
      </c>
      <c r="F149" s="8">
        <v>0</v>
      </c>
      <c r="G149" s="8">
        <v>11</v>
      </c>
      <c r="H149" s="8">
        <v>0</v>
      </c>
      <c r="I149" s="16">
        <v>0</v>
      </c>
      <c r="J149">
        <f t="shared" si="19"/>
        <v>13</v>
      </c>
    </row>
    <row r="150" spans="1:10">
      <c r="B150" s="1">
        <v>7</v>
      </c>
      <c r="C150" s="33">
        <f t="shared" si="18"/>
        <v>3.7692307692307692</v>
      </c>
      <c r="D150" s="8">
        <v>0</v>
      </c>
      <c r="E150" s="8">
        <v>1</v>
      </c>
      <c r="F150" s="8">
        <v>2</v>
      </c>
      <c r="G150" s="8">
        <v>9</v>
      </c>
      <c r="H150" s="8">
        <v>1</v>
      </c>
      <c r="I150" s="16">
        <v>0</v>
      </c>
      <c r="J150">
        <f t="shared" si="19"/>
        <v>13</v>
      </c>
    </row>
    <row r="151" spans="1:10">
      <c r="B151" s="1">
        <v>8</v>
      </c>
      <c r="C151" s="33">
        <f t="shared" si="18"/>
        <v>3.8461538461538463</v>
      </c>
      <c r="D151" s="8">
        <v>0</v>
      </c>
      <c r="E151" s="8">
        <v>0</v>
      </c>
      <c r="F151" s="8">
        <v>2</v>
      </c>
      <c r="G151" s="8">
        <v>11</v>
      </c>
      <c r="H151" s="8">
        <v>0</v>
      </c>
      <c r="I151" s="16">
        <v>0</v>
      </c>
      <c r="J151">
        <f t="shared" si="19"/>
        <v>13</v>
      </c>
    </row>
    <row r="152" spans="1:10">
      <c r="B152" s="1">
        <v>9</v>
      </c>
      <c r="C152" s="33">
        <f t="shared" si="18"/>
        <v>3.6153846153846154</v>
      </c>
      <c r="D152" s="8">
        <v>0</v>
      </c>
      <c r="E152" s="8">
        <v>1</v>
      </c>
      <c r="F152" s="8">
        <v>3</v>
      </c>
      <c r="G152" s="8">
        <v>9</v>
      </c>
      <c r="H152" s="8">
        <v>0</v>
      </c>
      <c r="I152" s="16">
        <v>0</v>
      </c>
      <c r="J152">
        <f t="shared" si="19"/>
        <v>13</v>
      </c>
    </row>
    <row r="156" spans="1:10">
      <c r="A156" t="s">
        <v>50</v>
      </c>
    </row>
    <row r="158" spans="1:10" ht="15.75" thickBot="1">
      <c r="D158" s="2">
        <v>1</v>
      </c>
      <c r="E158" s="2">
        <v>2</v>
      </c>
      <c r="F158" s="2">
        <v>3</v>
      </c>
      <c r="G158" s="2">
        <v>4</v>
      </c>
      <c r="H158" s="2">
        <v>5</v>
      </c>
      <c r="I158" s="1" t="s">
        <v>34</v>
      </c>
      <c r="J158" s="1" t="s">
        <v>2</v>
      </c>
    </row>
    <row r="159" spans="1:10">
      <c r="A159" t="s">
        <v>3</v>
      </c>
      <c r="B159" s="1">
        <v>1</v>
      </c>
      <c r="C159" s="33">
        <f t="shared" ref="C159:C172" si="20">((1*D159)+(2*E159)+(3*F159)+(4*G159)+(5*H159))/(J159-I159)</f>
        <v>4.5</v>
      </c>
      <c r="D159" s="18">
        <v>0</v>
      </c>
      <c r="E159" s="19">
        <v>0</v>
      </c>
      <c r="F159" s="19">
        <v>0</v>
      </c>
      <c r="G159" s="19">
        <v>2</v>
      </c>
      <c r="H159" s="20">
        <v>2</v>
      </c>
      <c r="I159" s="1">
        <v>0</v>
      </c>
      <c r="J159" s="1">
        <f>SUM(D159:I159)</f>
        <v>4</v>
      </c>
    </row>
    <row r="160" spans="1:10">
      <c r="B160" s="1">
        <v>2</v>
      </c>
      <c r="C160" s="33">
        <f t="shared" si="20"/>
        <v>5</v>
      </c>
      <c r="D160" s="7">
        <v>0</v>
      </c>
      <c r="E160" s="8">
        <v>0</v>
      </c>
      <c r="F160" s="8">
        <v>0</v>
      </c>
      <c r="G160" s="8">
        <v>0</v>
      </c>
      <c r="H160" s="9">
        <v>4</v>
      </c>
      <c r="I160" s="1">
        <v>0</v>
      </c>
      <c r="J160" s="1">
        <f t="shared" ref="J160:J172" si="21">SUM(D160:I160)</f>
        <v>4</v>
      </c>
    </row>
    <row r="161" spans="1:10">
      <c r="B161" s="1">
        <v>3</v>
      </c>
      <c r="C161" s="33">
        <f t="shared" si="20"/>
        <v>4.5</v>
      </c>
      <c r="D161" s="7">
        <v>0</v>
      </c>
      <c r="E161" s="8">
        <v>0</v>
      </c>
      <c r="F161" s="8">
        <v>0</v>
      </c>
      <c r="G161" s="8">
        <v>2</v>
      </c>
      <c r="H161" s="9">
        <v>2</v>
      </c>
      <c r="I161" s="1">
        <v>0</v>
      </c>
      <c r="J161" s="1">
        <f t="shared" si="21"/>
        <v>4</v>
      </c>
    </row>
    <row r="162" spans="1:10">
      <c r="B162" s="1">
        <v>4</v>
      </c>
      <c r="C162" s="33">
        <f t="shared" si="20"/>
        <v>4.25</v>
      </c>
      <c r="D162" s="7">
        <v>0</v>
      </c>
      <c r="E162" s="8">
        <v>0</v>
      </c>
      <c r="F162" s="8">
        <v>0</v>
      </c>
      <c r="G162" s="8">
        <v>3</v>
      </c>
      <c r="H162" s="9">
        <v>1</v>
      </c>
      <c r="I162" s="1">
        <v>0</v>
      </c>
      <c r="J162" s="1">
        <f t="shared" si="21"/>
        <v>4</v>
      </c>
    </row>
    <row r="163" spans="1:10">
      <c r="B163" s="1">
        <v>5</v>
      </c>
      <c r="C163" s="33">
        <f t="shared" si="20"/>
        <v>4.666666666666667</v>
      </c>
      <c r="D163" s="7">
        <v>0</v>
      </c>
      <c r="E163" s="8">
        <v>0</v>
      </c>
      <c r="F163" s="8">
        <v>0</v>
      </c>
      <c r="G163" s="8">
        <v>1</v>
      </c>
      <c r="H163" s="9">
        <v>2</v>
      </c>
      <c r="I163" s="1">
        <v>1</v>
      </c>
      <c r="J163" s="1">
        <f t="shared" si="21"/>
        <v>4</v>
      </c>
    </row>
    <row r="164" spans="1:10">
      <c r="B164" s="1">
        <v>6</v>
      </c>
      <c r="C164" s="33">
        <f t="shared" si="20"/>
        <v>3.75</v>
      </c>
      <c r="D164" s="7">
        <v>0</v>
      </c>
      <c r="E164" s="8">
        <v>0</v>
      </c>
      <c r="F164" s="8">
        <v>2</v>
      </c>
      <c r="G164" s="8">
        <v>1</v>
      </c>
      <c r="H164" s="9">
        <v>1</v>
      </c>
      <c r="I164" s="15">
        <v>0</v>
      </c>
      <c r="J164" s="1">
        <f t="shared" si="21"/>
        <v>4</v>
      </c>
    </row>
    <row r="165" spans="1:10">
      <c r="B165" s="1">
        <v>7</v>
      </c>
      <c r="C165" s="33">
        <f t="shared" si="20"/>
        <v>3.5</v>
      </c>
      <c r="D165" s="7">
        <v>0</v>
      </c>
      <c r="E165" s="8">
        <v>1</v>
      </c>
      <c r="F165" s="8">
        <v>1</v>
      </c>
      <c r="G165" s="8">
        <v>1</v>
      </c>
      <c r="H165" s="9">
        <v>1</v>
      </c>
      <c r="I165" s="15">
        <v>0</v>
      </c>
      <c r="J165" s="1">
        <f t="shared" si="21"/>
        <v>4</v>
      </c>
    </row>
    <row r="166" spans="1:10">
      <c r="B166" s="1">
        <v>8</v>
      </c>
      <c r="C166" s="33">
        <f t="shared" si="20"/>
        <v>4.5</v>
      </c>
      <c r="D166" s="7">
        <v>0</v>
      </c>
      <c r="E166" s="8">
        <v>0</v>
      </c>
      <c r="F166" s="8">
        <v>0</v>
      </c>
      <c r="G166" s="8">
        <v>2</v>
      </c>
      <c r="H166" s="9">
        <v>2</v>
      </c>
      <c r="I166" s="1">
        <v>0</v>
      </c>
      <c r="J166" s="1">
        <f t="shared" si="21"/>
        <v>4</v>
      </c>
    </row>
    <row r="167" spans="1:10">
      <c r="B167" s="1">
        <v>9</v>
      </c>
      <c r="C167" s="33">
        <f t="shared" si="20"/>
        <v>3.3333333333333335</v>
      </c>
      <c r="D167" s="7">
        <v>0</v>
      </c>
      <c r="E167" s="8">
        <v>1</v>
      </c>
      <c r="F167" s="8">
        <v>0</v>
      </c>
      <c r="G167" s="8">
        <v>2</v>
      </c>
      <c r="H167" s="9">
        <v>0</v>
      </c>
      <c r="I167" s="1">
        <v>1</v>
      </c>
      <c r="J167" s="1">
        <f t="shared" si="21"/>
        <v>4</v>
      </c>
    </row>
    <row r="168" spans="1:10">
      <c r="B168" s="1">
        <v>10</v>
      </c>
      <c r="C168" s="33">
        <f t="shared" si="20"/>
        <v>5</v>
      </c>
      <c r="D168" s="7">
        <v>0</v>
      </c>
      <c r="E168" s="8">
        <v>0</v>
      </c>
      <c r="F168" s="8">
        <v>0</v>
      </c>
      <c r="G168" s="8">
        <v>0</v>
      </c>
      <c r="H168" s="9">
        <v>4</v>
      </c>
      <c r="I168" s="1">
        <v>0</v>
      </c>
      <c r="J168" s="1">
        <f t="shared" si="21"/>
        <v>4</v>
      </c>
    </row>
    <row r="169" spans="1:10">
      <c r="B169" s="1">
        <v>11</v>
      </c>
      <c r="C169" s="33">
        <f t="shared" si="20"/>
        <v>4</v>
      </c>
      <c r="D169" s="21">
        <v>0</v>
      </c>
      <c r="E169" s="22">
        <v>0</v>
      </c>
      <c r="F169" s="22">
        <v>0</v>
      </c>
      <c r="G169" s="22">
        <v>4</v>
      </c>
      <c r="H169" s="23">
        <v>0</v>
      </c>
      <c r="I169" s="1">
        <v>0</v>
      </c>
      <c r="J169" s="1">
        <f t="shared" si="21"/>
        <v>4</v>
      </c>
    </row>
    <row r="170" spans="1:10">
      <c r="B170" s="1">
        <v>12</v>
      </c>
      <c r="C170" s="33">
        <f t="shared" si="20"/>
        <v>3.75</v>
      </c>
      <c r="D170" s="7">
        <v>0</v>
      </c>
      <c r="E170" s="8">
        <v>0</v>
      </c>
      <c r="F170" s="8">
        <v>2</v>
      </c>
      <c r="G170" s="8">
        <v>1</v>
      </c>
      <c r="H170" s="9">
        <v>1</v>
      </c>
      <c r="I170" s="15">
        <v>0</v>
      </c>
      <c r="J170" s="1">
        <f t="shared" si="21"/>
        <v>4</v>
      </c>
    </row>
    <row r="171" spans="1:10">
      <c r="B171" s="1">
        <v>13</v>
      </c>
      <c r="C171" s="33">
        <f t="shared" si="20"/>
        <v>3.75</v>
      </c>
      <c r="D171" s="7">
        <v>0</v>
      </c>
      <c r="E171" s="8">
        <v>0</v>
      </c>
      <c r="F171" s="8">
        <v>2</v>
      </c>
      <c r="G171" s="8">
        <v>1</v>
      </c>
      <c r="H171" s="9">
        <v>1</v>
      </c>
      <c r="I171" s="15">
        <v>0</v>
      </c>
      <c r="J171" s="1">
        <f t="shared" si="21"/>
        <v>4</v>
      </c>
    </row>
    <row r="172" spans="1:10" ht="15.75" thickBot="1">
      <c r="B172" s="1">
        <v>14</v>
      </c>
      <c r="C172" s="33">
        <f t="shared" si="20"/>
        <v>3.5</v>
      </c>
      <c r="D172" s="10">
        <v>0</v>
      </c>
      <c r="E172" s="11">
        <v>0</v>
      </c>
      <c r="F172" s="11">
        <v>3</v>
      </c>
      <c r="G172" s="11">
        <v>0</v>
      </c>
      <c r="H172" s="12">
        <v>1</v>
      </c>
      <c r="I172" s="1">
        <v>0</v>
      </c>
      <c r="J172" s="1">
        <f t="shared" si="21"/>
        <v>4</v>
      </c>
    </row>
    <row r="174" spans="1:10">
      <c r="D174" s="2">
        <v>1</v>
      </c>
      <c r="E174" s="2">
        <v>2</v>
      </c>
      <c r="F174" s="2">
        <v>3</v>
      </c>
      <c r="G174" s="2">
        <v>4</v>
      </c>
      <c r="H174" s="2">
        <v>5</v>
      </c>
      <c r="I174" s="1" t="s">
        <v>34</v>
      </c>
      <c r="J174" s="1" t="s">
        <v>2</v>
      </c>
    </row>
    <row r="175" spans="1:10">
      <c r="A175" t="s">
        <v>4</v>
      </c>
      <c r="B175" s="1">
        <v>1</v>
      </c>
      <c r="C175" s="33">
        <f t="shared" ref="C175:C183" si="22">((1*D175)+(2*E175)+(3*F175)+(4*G175)+(5*H175))/(J175-I175)</f>
        <v>4.5</v>
      </c>
      <c r="D175" s="8">
        <v>0</v>
      </c>
      <c r="E175" s="8">
        <v>0</v>
      </c>
      <c r="F175" s="8">
        <v>0</v>
      </c>
      <c r="G175" s="8">
        <v>2</v>
      </c>
      <c r="H175" s="8">
        <v>2</v>
      </c>
      <c r="I175" s="15">
        <v>0</v>
      </c>
      <c r="J175" s="1">
        <f>SUM(D175:I175)</f>
        <v>4</v>
      </c>
    </row>
    <row r="176" spans="1:10">
      <c r="B176" s="1">
        <v>2</v>
      </c>
      <c r="C176" s="33">
        <f t="shared" si="22"/>
        <v>5</v>
      </c>
      <c r="D176" s="8">
        <v>0</v>
      </c>
      <c r="E176" s="8">
        <v>0</v>
      </c>
      <c r="F176" s="8">
        <v>0</v>
      </c>
      <c r="G176" s="8">
        <v>0</v>
      </c>
      <c r="H176" s="8">
        <v>4</v>
      </c>
      <c r="I176" s="15">
        <v>0</v>
      </c>
      <c r="J176" s="1">
        <f t="shared" ref="J176:J183" si="23">SUM(D176:I176)</f>
        <v>4</v>
      </c>
    </row>
    <row r="177" spans="1:10">
      <c r="B177" s="1">
        <v>3</v>
      </c>
      <c r="C177" s="33">
        <f t="shared" si="22"/>
        <v>2</v>
      </c>
      <c r="D177" s="8">
        <v>1</v>
      </c>
      <c r="E177" s="8">
        <v>1</v>
      </c>
      <c r="F177" s="8">
        <v>1</v>
      </c>
      <c r="G177" s="8">
        <v>0</v>
      </c>
      <c r="H177" s="8">
        <v>0</v>
      </c>
      <c r="I177" s="15">
        <v>1</v>
      </c>
      <c r="J177" s="1">
        <f t="shared" si="23"/>
        <v>4</v>
      </c>
    </row>
    <row r="178" spans="1:10">
      <c r="B178" s="1">
        <v>4</v>
      </c>
      <c r="C178" s="33">
        <f t="shared" si="22"/>
        <v>3.6666666666666665</v>
      </c>
      <c r="D178" s="8">
        <v>0</v>
      </c>
      <c r="E178" s="8">
        <v>0</v>
      </c>
      <c r="F178" s="8">
        <v>2</v>
      </c>
      <c r="G178" s="8">
        <v>0</v>
      </c>
      <c r="H178" s="8">
        <v>1</v>
      </c>
      <c r="I178" s="1">
        <v>1</v>
      </c>
      <c r="J178" s="1">
        <f t="shared" si="23"/>
        <v>4</v>
      </c>
    </row>
    <row r="179" spans="1:10">
      <c r="B179" s="1">
        <v>5</v>
      </c>
      <c r="C179" s="33">
        <f t="shared" si="22"/>
        <v>3.5</v>
      </c>
      <c r="D179" s="8">
        <v>0</v>
      </c>
      <c r="E179" s="8">
        <v>0</v>
      </c>
      <c r="F179" s="8">
        <v>2</v>
      </c>
      <c r="G179" s="8">
        <v>2</v>
      </c>
      <c r="H179" s="8">
        <v>0</v>
      </c>
      <c r="I179" s="15">
        <v>0</v>
      </c>
      <c r="J179" s="1">
        <f t="shared" si="23"/>
        <v>4</v>
      </c>
    </row>
    <row r="180" spans="1:10">
      <c r="B180" s="1">
        <v>6</v>
      </c>
      <c r="C180" s="33">
        <f t="shared" si="22"/>
        <v>3.75</v>
      </c>
      <c r="D180" s="8">
        <v>0</v>
      </c>
      <c r="E180" s="8">
        <v>0</v>
      </c>
      <c r="F180" s="8">
        <v>1</v>
      </c>
      <c r="G180" s="8">
        <v>3</v>
      </c>
      <c r="H180" s="8">
        <v>0</v>
      </c>
      <c r="I180" s="15">
        <v>0</v>
      </c>
      <c r="J180" s="1">
        <f t="shared" si="23"/>
        <v>4</v>
      </c>
    </row>
    <row r="181" spans="1:10">
      <c r="B181" s="1">
        <v>7</v>
      </c>
      <c r="C181" s="33">
        <f t="shared" si="22"/>
        <v>4</v>
      </c>
      <c r="D181" s="8">
        <v>0</v>
      </c>
      <c r="E181" s="8">
        <v>0</v>
      </c>
      <c r="F181" s="8">
        <v>1</v>
      </c>
      <c r="G181" s="8">
        <v>1</v>
      </c>
      <c r="H181" s="8">
        <v>1</v>
      </c>
      <c r="I181" s="15">
        <v>1</v>
      </c>
      <c r="J181" s="1">
        <f t="shared" si="23"/>
        <v>4</v>
      </c>
    </row>
    <row r="182" spans="1:10">
      <c r="B182" s="1">
        <v>8</v>
      </c>
      <c r="C182" s="33">
        <f t="shared" si="22"/>
        <v>3.6666666666666665</v>
      </c>
      <c r="D182" s="8">
        <v>0</v>
      </c>
      <c r="E182" s="8">
        <v>0</v>
      </c>
      <c r="F182" s="8">
        <v>1</v>
      </c>
      <c r="G182" s="8">
        <v>2</v>
      </c>
      <c r="H182" s="8">
        <v>0</v>
      </c>
      <c r="I182" s="1">
        <v>1</v>
      </c>
      <c r="J182" s="1">
        <f t="shared" si="23"/>
        <v>4</v>
      </c>
    </row>
    <row r="183" spans="1:10">
      <c r="B183" s="1">
        <v>9</v>
      </c>
      <c r="C183" s="33">
        <f t="shared" si="22"/>
        <v>3.5</v>
      </c>
      <c r="D183" s="8">
        <v>0</v>
      </c>
      <c r="E183" s="8">
        <v>1</v>
      </c>
      <c r="F183" s="8">
        <v>1</v>
      </c>
      <c r="G183" s="8">
        <v>1</v>
      </c>
      <c r="H183" s="8">
        <v>1</v>
      </c>
      <c r="I183" s="15">
        <v>0</v>
      </c>
      <c r="J183" s="1">
        <f t="shared" si="23"/>
        <v>4</v>
      </c>
    </row>
    <row r="188" spans="1:10">
      <c r="A188" t="s">
        <v>51</v>
      </c>
      <c r="B188" t="s">
        <v>52</v>
      </c>
      <c r="D188" t="s">
        <v>65</v>
      </c>
    </row>
    <row r="190" spans="1:10">
      <c r="D190" s="2">
        <v>1</v>
      </c>
      <c r="E190" s="2">
        <v>2</v>
      </c>
      <c r="F190" s="2">
        <v>3</v>
      </c>
      <c r="G190" s="2">
        <v>4</v>
      </c>
      <c r="H190" s="2">
        <v>5</v>
      </c>
      <c r="I190" s="1" t="s">
        <v>34</v>
      </c>
      <c r="J190" s="1" t="s">
        <v>2</v>
      </c>
    </row>
    <row r="191" spans="1:10">
      <c r="A191" t="s">
        <v>3</v>
      </c>
      <c r="B191" s="1">
        <v>1</v>
      </c>
      <c r="C191" s="33">
        <f t="shared" ref="C191:C204" si="24">((1*D191)+(2*E191)+(3*F191)+(4*G191)+(5*H191))/(J191-I191)</f>
        <v>4.010752688172043</v>
      </c>
      <c r="D191" s="1">
        <f>D5+D35+D66+D97+D128+D159</f>
        <v>0</v>
      </c>
      <c r="E191" s="1">
        <f>+E5+E35+E66+E97+E128+E159</f>
        <v>7</v>
      </c>
      <c r="F191" s="1">
        <f>+F5+F35+F66+F97+F128+F159</f>
        <v>45</v>
      </c>
      <c r="G191" s="1">
        <f>+G5+G35+G66+G97+G128+G159</f>
        <v>73</v>
      </c>
      <c r="H191" s="1">
        <f>+H5+H35+H66+H97+H128+H159</f>
        <v>61</v>
      </c>
      <c r="I191" s="1">
        <f>+I5+I35+I66+I97+I128+I159</f>
        <v>1</v>
      </c>
      <c r="J191" s="1">
        <f>SUM(D191:I191)</f>
        <v>187</v>
      </c>
    </row>
    <row r="192" spans="1:10">
      <c r="B192" s="1">
        <v>2</v>
      </c>
      <c r="C192" s="33">
        <f t="shared" si="24"/>
        <v>4.4918918918918918</v>
      </c>
      <c r="D192" s="1">
        <f t="shared" ref="D192:D204" si="25">D6+D36+D67+D98+D129+D160</f>
        <v>0</v>
      </c>
      <c r="E192" s="1">
        <f t="shared" ref="E192:I204" si="26">+E6+E36+E67+E98+E129+E160</f>
        <v>0</v>
      </c>
      <c r="F192" s="1">
        <f t="shared" si="26"/>
        <v>10</v>
      </c>
      <c r="G192" s="1">
        <f t="shared" si="26"/>
        <v>74</v>
      </c>
      <c r="H192" s="1">
        <f t="shared" si="26"/>
        <v>101</v>
      </c>
      <c r="I192" s="1">
        <f t="shared" si="26"/>
        <v>2</v>
      </c>
      <c r="J192" s="1">
        <f>SUM(D192:I192)</f>
        <v>187</v>
      </c>
    </row>
    <row r="193" spans="1:10">
      <c r="B193" s="1">
        <v>3</v>
      </c>
      <c r="C193" s="33">
        <f t="shared" si="24"/>
        <v>3.6079545454545454</v>
      </c>
      <c r="D193" s="1">
        <f t="shared" si="25"/>
        <v>2</v>
      </c>
      <c r="E193" s="1">
        <f t="shared" si="26"/>
        <v>21</v>
      </c>
      <c r="F193" s="1">
        <f t="shared" si="26"/>
        <v>63</v>
      </c>
      <c r="G193" s="1">
        <f t="shared" si="26"/>
        <v>48</v>
      </c>
      <c r="H193" s="1">
        <f t="shared" si="26"/>
        <v>42</v>
      </c>
      <c r="I193" s="1">
        <f t="shared" si="26"/>
        <v>11</v>
      </c>
      <c r="J193" s="1">
        <f t="shared" ref="J193:J204" si="27">SUM(D193:I193)</f>
        <v>187</v>
      </c>
    </row>
    <row r="194" spans="1:10">
      <c r="B194" s="1">
        <v>4</v>
      </c>
      <c r="C194" s="33">
        <f t="shared" si="24"/>
        <v>4.0053475935828873</v>
      </c>
      <c r="D194" s="1">
        <f t="shared" si="25"/>
        <v>0</v>
      </c>
      <c r="E194" s="1">
        <f t="shared" si="26"/>
        <v>2</v>
      </c>
      <c r="F194" s="1">
        <f t="shared" si="26"/>
        <v>35</v>
      </c>
      <c r="G194" s="1">
        <f t="shared" si="26"/>
        <v>110</v>
      </c>
      <c r="H194" s="1">
        <f t="shared" si="26"/>
        <v>40</v>
      </c>
      <c r="I194" s="1">
        <f t="shared" si="26"/>
        <v>0</v>
      </c>
      <c r="J194" s="1">
        <f t="shared" si="27"/>
        <v>187</v>
      </c>
    </row>
    <row r="195" spans="1:10">
      <c r="B195" s="1">
        <v>5</v>
      </c>
      <c r="C195" s="33">
        <f t="shared" si="24"/>
        <v>4.0217391304347823</v>
      </c>
      <c r="D195" s="1">
        <f t="shared" si="25"/>
        <v>0</v>
      </c>
      <c r="E195" s="1">
        <f t="shared" si="26"/>
        <v>6</v>
      </c>
      <c r="F195" s="1">
        <f t="shared" si="26"/>
        <v>45</v>
      </c>
      <c r="G195" s="1">
        <f t="shared" si="26"/>
        <v>72</v>
      </c>
      <c r="H195" s="1">
        <f t="shared" si="26"/>
        <v>61</v>
      </c>
      <c r="I195" s="1">
        <f t="shared" si="26"/>
        <v>3</v>
      </c>
      <c r="J195" s="1">
        <f t="shared" si="27"/>
        <v>187</v>
      </c>
    </row>
    <row r="196" spans="1:10">
      <c r="B196" s="1">
        <v>6</v>
      </c>
      <c r="C196" s="33">
        <f t="shared" si="24"/>
        <v>3.7704918032786887</v>
      </c>
      <c r="D196" s="1">
        <f t="shared" si="25"/>
        <v>0</v>
      </c>
      <c r="E196" s="1">
        <f t="shared" si="26"/>
        <v>3</v>
      </c>
      <c r="F196" s="1">
        <f t="shared" si="26"/>
        <v>62</v>
      </c>
      <c r="G196" s="1">
        <f t="shared" si="26"/>
        <v>92</v>
      </c>
      <c r="H196" s="1">
        <f t="shared" si="26"/>
        <v>26</v>
      </c>
      <c r="I196" s="1">
        <f t="shared" si="26"/>
        <v>4</v>
      </c>
      <c r="J196" s="1">
        <f t="shared" si="27"/>
        <v>187</v>
      </c>
    </row>
    <row r="197" spans="1:10">
      <c r="B197" s="1">
        <v>7</v>
      </c>
      <c r="C197" s="33">
        <f t="shared" si="24"/>
        <v>3.9777777777777779</v>
      </c>
      <c r="D197" s="1">
        <f t="shared" si="25"/>
        <v>3</v>
      </c>
      <c r="E197" s="1">
        <f t="shared" si="26"/>
        <v>10</v>
      </c>
      <c r="F197" s="1">
        <f t="shared" si="26"/>
        <v>36</v>
      </c>
      <c r="G197" s="1">
        <f t="shared" si="26"/>
        <v>70</v>
      </c>
      <c r="H197" s="1">
        <f t="shared" si="26"/>
        <v>61</v>
      </c>
      <c r="I197" s="1">
        <f t="shared" si="26"/>
        <v>7</v>
      </c>
      <c r="J197" s="1">
        <f t="shared" si="27"/>
        <v>187</v>
      </c>
    </row>
    <row r="198" spans="1:10">
      <c r="B198" s="1">
        <v>8</v>
      </c>
      <c r="C198" s="33">
        <f t="shared" si="24"/>
        <v>4.2566844919786098</v>
      </c>
      <c r="D198" s="1">
        <f t="shared" si="25"/>
        <v>0</v>
      </c>
      <c r="E198" s="1">
        <f t="shared" si="26"/>
        <v>2</v>
      </c>
      <c r="F198" s="1">
        <f t="shared" si="26"/>
        <v>26</v>
      </c>
      <c r="G198" s="1">
        <f t="shared" si="26"/>
        <v>81</v>
      </c>
      <c r="H198" s="1">
        <f t="shared" si="26"/>
        <v>78</v>
      </c>
      <c r="I198" s="1">
        <f t="shared" si="26"/>
        <v>0</v>
      </c>
      <c r="J198" s="1">
        <f t="shared" si="27"/>
        <v>187</v>
      </c>
    </row>
    <row r="199" spans="1:10">
      <c r="B199" s="1">
        <v>9</v>
      </c>
      <c r="C199" s="33">
        <f t="shared" si="24"/>
        <v>2.1366120218579234</v>
      </c>
      <c r="D199" s="1">
        <f t="shared" si="25"/>
        <v>50</v>
      </c>
      <c r="E199" s="1">
        <f t="shared" si="26"/>
        <v>73</v>
      </c>
      <c r="F199" s="1">
        <f t="shared" si="26"/>
        <v>45</v>
      </c>
      <c r="G199" s="1">
        <f t="shared" si="26"/>
        <v>15</v>
      </c>
      <c r="H199" s="1">
        <f t="shared" si="26"/>
        <v>0</v>
      </c>
      <c r="I199" s="1">
        <f t="shared" si="26"/>
        <v>4</v>
      </c>
      <c r="J199" s="1">
        <f t="shared" si="27"/>
        <v>187</v>
      </c>
    </row>
    <row r="200" spans="1:10">
      <c r="B200" s="1">
        <v>10</v>
      </c>
      <c r="C200" s="33">
        <f t="shared" si="24"/>
        <v>4.0054347826086953</v>
      </c>
      <c r="D200" s="1">
        <f t="shared" si="25"/>
        <v>1</v>
      </c>
      <c r="E200" s="1">
        <f t="shared" si="26"/>
        <v>6</v>
      </c>
      <c r="F200" s="1">
        <f t="shared" si="26"/>
        <v>40</v>
      </c>
      <c r="G200" s="1">
        <f t="shared" si="26"/>
        <v>81</v>
      </c>
      <c r="H200" s="1">
        <f t="shared" si="26"/>
        <v>56</v>
      </c>
      <c r="I200" s="1">
        <f t="shared" si="26"/>
        <v>3</v>
      </c>
      <c r="J200" s="1">
        <f t="shared" si="27"/>
        <v>187</v>
      </c>
    </row>
    <row r="201" spans="1:10">
      <c r="B201" s="1">
        <v>11</v>
      </c>
      <c r="C201" s="33">
        <f t="shared" si="24"/>
        <v>3.5054347826086958</v>
      </c>
      <c r="D201" s="1">
        <f t="shared" si="25"/>
        <v>0</v>
      </c>
      <c r="E201" s="1">
        <f t="shared" si="26"/>
        <v>17</v>
      </c>
      <c r="F201" s="1">
        <f t="shared" si="26"/>
        <v>72</v>
      </c>
      <c r="G201" s="1">
        <f t="shared" si="26"/>
        <v>80</v>
      </c>
      <c r="H201" s="1">
        <f t="shared" si="26"/>
        <v>15</v>
      </c>
      <c r="I201" s="1">
        <f t="shared" si="26"/>
        <v>3</v>
      </c>
      <c r="J201" s="1">
        <f t="shared" si="27"/>
        <v>187</v>
      </c>
    </row>
    <row r="202" spans="1:10">
      <c r="B202" s="1">
        <v>12</v>
      </c>
      <c r="C202" s="33">
        <f t="shared" si="24"/>
        <v>3.5597826086956523</v>
      </c>
      <c r="D202" s="1">
        <f t="shared" si="25"/>
        <v>1</v>
      </c>
      <c r="E202" s="1">
        <f t="shared" si="26"/>
        <v>14</v>
      </c>
      <c r="F202" s="1">
        <f t="shared" si="26"/>
        <v>81</v>
      </c>
      <c r="G202" s="1">
        <f t="shared" si="26"/>
        <v>57</v>
      </c>
      <c r="H202" s="1">
        <f t="shared" si="26"/>
        <v>31</v>
      </c>
      <c r="I202" s="1">
        <f t="shared" si="26"/>
        <v>3</v>
      </c>
      <c r="J202" s="1">
        <f t="shared" si="27"/>
        <v>187</v>
      </c>
    </row>
    <row r="203" spans="1:10">
      <c r="B203" s="1">
        <v>13</v>
      </c>
      <c r="C203" s="33">
        <f t="shared" si="24"/>
        <v>3.4262295081967213</v>
      </c>
      <c r="D203" s="1">
        <f t="shared" si="25"/>
        <v>0</v>
      </c>
      <c r="E203" s="1">
        <f t="shared" si="26"/>
        <v>19</v>
      </c>
      <c r="F203" s="1">
        <f t="shared" si="26"/>
        <v>82</v>
      </c>
      <c r="G203" s="1">
        <f t="shared" si="26"/>
        <v>67</v>
      </c>
      <c r="H203" s="1">
        <f t="shared" si="26"/>
        <v>15</v>
      </c>
      <c r="I203" s="1">
        <f t="shared" si="26"/>
        <v>4</v>
      </c>
      <c r="J203" s="1">
        <f t="shared" si="27"/>
        <v>187</v>
      </c>
    </row>
    <row r="204" spans="1:10">
      <c r="B204" s="1">
        <v>14</v>
      </c>
      <c r="C204" s="33">
        <f t="shared" si="24"/>
        <v>3.0706521739130435</v>
      </c>
      <c r="D204" s="1">
        <f t="shared" si="25"/>
        <v>4</v>
      </c>
      <c r="E204" s="1">
        <f t="shared" si="26"/>
        <v>32</v>
      </c>
      <c r="F204" s="1">
        <f>+F18+F48+F79+F110+F141+F172</f>
        <v>103</v>
      </c>
      <c r="G204" s="1">
        <f>+G18+G48+G79+G110+G141+G172</f>
        <v>37</v>
      </c>
      <c r="H204" s="1">
        <f t="shared" ref="H204:I204" si="28">+H18+H48+H79+H110+H141+H172</f>
        <v>8</v>
      </c>
      <c r="I204" s="1">
        <f t="shared" si="28"/>
        <v>3</v>
      </c>
      <c r="J204" s="1">
        <f t="shared" si="27"/>
        <v>187</v>
      </c>
    </row>
    <row r="206" spans="1:10">
      <c r="D206" s="2">
        <v>1</v>
      </c>
      <c r="E206" s="2">
        <v>2</v>
      </c>
      <c r="F206" s="2">
        <v>3</v>
      </c>
      <c r="G206" s="2">
        <v>4</v>
      </c>
      <c r="H206" s="2">
        <v>5</v>
      </c>
      <c r="I206" s="1" t="s">
        <v>34</v>
      </c>
      <c r="J206" s="1" t="s">
        <v>2</v>
      </c>
    </row>
    <row r="207" spans="1:10">
      <c r="A207" t="s">
        <v>4</v>
      </c>
      <c r="B207" s="1">
        <v>1</v>
      </c>
      <c r="C207" s="33">
        <f t="shared" ref="C207:C215" si="29">((1*D207)+(2*E207)+(3*F207)+(4*G207)+(5*H207))/(J207-I207)</f>
        <v>4.1521739130434785</v>
      </c>
      <c r="D207" s="1">
        <f>+D21+D51+D82+D113+D144+D175</f>
        <v>0</v>
      </c>
      <c r="E207" s="1">
        <f t="shared" ref="E207:I207" si="30">+E21+E51+E82+E113+E144+E175</f>
        <v>5</v>
      </c>
      <c r="F207" s="1">
        <f t="shared" si="30"/>
        <v>10</v>
      </c>
      <c r="G207" s="1">
        <f t="shared" si="30"/>
        <v>121</v>
      </c>
      <c r="H207" s="1">
        <f t="shared" si="30"/>
        <v>48</v>
      </c>
      <c r="I207" s="1">
        <f t="shared" si="30"/>
        <v>3</v>
      </c>
      <c r="J207" s="1">
        <f>SUM(D207:I207)</f>
        <v>187</v>
      </c>
    </row>
    <row r="208" spans="1:10">
      <c r="B208" s="1">
        <v>2</v>
      </c>
      <c r="C208" s="33">
        <f t="shared" si="29"/>
        <v>4.5489130434782608</v>
      </c>
      <c r="D208" s="1">
        <f t="shared" ref="D208:I215" si="31">+D22+D52+D83+D114+D145+D176</f>
        <v>0</v>
      </c>
      <c r="E208" s="1">
        <f t="shared" si="31"/>
        <v>0</v>
      </c>
      <c r="F208" s="1">
        <f t="shared" si="31"/>
        <v>2</v>
      </c>
      <c r="G208" s="1">
        <f t="shared" si="31"/>
        <v>79</v>
      </c>
      <c r="H208" s="1">
        <f t="shared" si="31"/>
        <v>103</v>
      </c>
      <c r="I208" s="1">
        <f t="shared" si="31"/>
        <v>3</v>
      </c>
      <c r="J208" s="1">
        <f t="shared" ref="J208:J215" si="32">SUM(D208:I208)</f>
        <v>187</v>
      </c>
    </row>
    <row r="209" spans="2:10">
      <c r="B209" s="1">
        <v>3</v>
      </c>
      <c r="C209" s="33">
        <f t="shared" si="29"/>
        <v>2.4350282485875705</v>
      </c>
      <c r="D209" s="1">
        <f t="shared" si="31"/>
        <v>15</v>
      </c>
      <c r="E209" s="1">
        <f t="shared" si="31"/>
        <v>99</v>
      </c>
      <c r="F209" s="1">
        <f t="shared" si="31"/>
        <v>37</v>
      </c>
      <c r="G209" s="1">
        <f t="shared" si="31"/>
        <v>23</v>
      </c>
      <c r="H209" s="1">
        <f t="shared" si="31"/>
        <v>3</v>
      </c>
      <c r="I209" s="1">
        <f t="shared" si="31"/>
        <v>10</v>
      </c>
      <c r="J209" s="1">
        <f t="shared" si="32"/>
        <v>187</v>
      </c>
    </row>
    <row r="210" spans="2:10">
      <c r="B210" s="1">
        <v>4</v>
      </c>
      <c r="C210" s="33">
        <f t="shared" si="29"/>
        <v>3.1944444444444446</v>
      </c>
      <c r="D210" s="1">
        <f t="shared" si="31"/>
        <v>5</v>
      </c>
      <c r="E210" s="1">
        <f t="shared" si="31"/>
        <v>27</v>
      </c>
      <c r="F210" s="1">
        <f t="shared" si="31"/>
        <v>82</v>
      </c>
      <c r="G210" s="1">
        <f t="shared" si="31"/>
        <v>60</v>
      </c>
      <c r="H210" s="1">
        <f t="shared" si="31"/>
        <v>6</v>
      </c>
      <c r="I210" s="1">
        <f t="shared" si="31"/>
        <v>7</v>
      </c>
      <c r="J210" s="1">
        <f t="shared" si="32"/>
        <v>187</v>
      </c>
    </row>
    <row r="211" spans="2:10">
      <c r="B211" s="1">
        <v>5</v>
      </c>
      <c r="C211" s="33">
        <f t="shared" si="29"/>
        <v>3.1722222222222221</v>
      </c>
      <c r="D211" s="1">
        <f t="shared" si="31"/>
        <v>8</v>
      </c>
      <c r="E211" s="1">
        <f t="shared" si="31"/>
        <v>35</v>
      </c>
      <c r="F211" s="1">
        <f t="shared" si="31"/>
        <v>65</v>
      </c>
      <c r="G211" s="1">
        <f t="shared" si="31"/>
        <v>62</v>
      </c>
      <c r="H211" s="1">
        <f t="shared" si="31"/>
        <v>10</v>
      </c>
      <c r="I211" s="1">
        <f t="shared" si="31"/>
        <v>7</v>
      </c>
      <c r="J211" s="1">
        <f t="shared" si="32"/>
        <v>187</v>
      </c>
    </row>
    <row r="212" spans="2:10">
      <c r="B212" s="1">
        <v>6</v>
      </c>
      <c r="C212" s="33">
        <f t="shared" si="29"/>
        <v>3.2841530054644807</v>
      </c>
      <c r="D212" s="1">
        <f t="shared" si="31"/>
        <v>3</v>
      </c>
      <c r="E212" s="1">
        <f t="shared" si="31"/>
        <v>38</v>
      </c>
      <c r="F212" s="1">
        <f t="shared" si="31"/>
        <v>64</v>
      </c>
      <c r="G212" s="1">
        <f t="shared" si="31"/>
        <v>60</v>
      </c>
      <c r="H212" s="1">
        <f t="shared" si="31"/>
        <v>18</v>
      </c>
      <c r="I212" s="1">
        <f t="shared" si="31"/>
        <v>4</v>
      </c>
      <c r="J212" s="1">
        <f t="shared" si="32"/>
        <v>187</v>
      </c>
    </row>
    <row r="213" spans="2:10">
      <c r="B213" s="1">
        <v>7</v>
      </c>
      <c r="C213" s="33">
        <f t="shared" si="29"/>
        <v>3.3571428571428572</v>
      </c>
      <c r="D213" s="1">
        <f t="shared" si="31"/>
        <v>10</v>
      </c>
      <c r="E213" s="1">
        <f t="shared" si="31"/>
        <v>29</v>
      </c>
      <c r="F213" s="1">
        <f t="shared" si="31"/>
        <v>52</v>
      </c>
      <c r="G213" s="1">
        <f t="shared" si="31"/>
        <v>68</v>
      </c>
      <c r="H213" s="1">
        <f t="shared" si="31"/>
        <v>23</v>
      </c>
      <c r="I213" s="1">
        <f t="shared" si="31"/>
        <v>5</v>
      </c>
      <c r="J213" s="1">
        <f t="shared" si="32"/>
        <v>187</v>
      </c>
    </row>
    <row r="214" spans="2:10">
      <c r="B214" s="1">
        <v>8</v>
      </c>
      <c r="C214" s="33">
        <f t="shared" si="29"/>
        <v>3.3646408839779007</v>
      </c>
      <c r="D214" s="1">
        <f t="shared" si="31"/>
        <v>7</v>
      </c>
      <c r="E214" s="1">
        <f t="shared" si="31"/>
        <v>20</v>
      </c>
      <c r="F214" s="1">
        <f t="shared" si="31"/>
        <v>67</v>
      </c>
      <c r="G214" s="1">
        <f t="shared" si="31"/>
        <v>74</v>
      </c>
      <c r="H214" s="1">
        <f t="shared" si="31"/>
        <v>13</v>
      </c>
      <c r="I214" s="1">
        <f t="shared" si="31"/>
        <v>6</v>
      </c>
      <c r="J214" s="1">
        <f t="shared" si="32"/>
        <v>187</v>
      </c>
    </row>
    <row r="215" spans="2:10">
      <c r="B215" s="1">
        <v>9</v>
      </c>
      <c r="C215" s="33">
        <f t="shared" si="29"/>
        <v>3.0164835164835164</v>
      </c>
      <c r="D215" s="1">
        <f t="shared" si="31"/>
        <v>20</v>
      </c>
      <c r="E215" s="1">
        <f t="shared" si="31"/>
        <v>35</v>
      </c>
      <c r="F215" s="1">
        <f t="shared" si="31"/>
        <v>55</v>
      </c>
      <c r="G215" s="1">
        <f t="shared" si="31"/>
        <v>66</v>
      </c>
      <c r="H215" s="1">
        <f t="shared" si="31"/>
        <v>6</v>
      </c>
      <c r="I215" s="1">
        <f t="shared" si="31"/>
        <v>5</v>
      </c>
      <c r="J215" s="1">
        <f t="shared" si="32"/>
        <v>187</v>
      </c>
    </row>
    <row r="236" spans="2:10">
      <c r="D236" s="2"/>
      <c r="E236" s="2"/>
      <c r="F236" s="2"/>
      <c r="G236" s="2"/>
      <c r="H236" s="2"/>
      <c r="I236" s="1"/>
      <c r="J236" s="1"/>
    </row>
    <row r="237" spans="2:10">
      <c r="B237" s="1"/>
      <c r="D237" s="1"/>
      <c r="E237" s="1"/>
      <c r="F237" s="1"/>
      <c r="G237" s="1"/>
      <c r="H237" s="1"/>
      <c r="I237" s="1"/>
      <c r="J237" s="1"/>
    </row>
    <row r="238" spans="2:10">
      <c r="B238" s="1"/>
      <c r="D238" s="1"/>
      <c r="E238" s="1"/>
      <c r="F238" s="1"/>
      <c r="G238" s="1"/>
      <c r="H238" s="1"/>
      <c r="I238" s="1"/>
      <c r="J238" s="1"/>
    </row>
    <row r="239" spans="2:10">
      <c r="B239" s="1"/>
      <c r="D239" s="1"/>
      <c r="E239" s="1"/>
      <c r="F239" s="1"/>
      <c r="G239" s="1"/>
      <c r="H239" s="1"/>
      <c r="I239" s="1"/>
      <c r="J239" s="1"/>
    </row>
    <row r="240" spans="2:10">
      <c r="B240" s="1"/>
      <c r="D240" s="1"/>
      <c r="E240" s="1"/>
      <c r="F240" s="1"/>
      <c r="G240" s="1"/>
      <c r="H240" s="1"/>
      <c r="I240" s="1"/>
      <c r="J240" s="1"/>
    </row>
    <row r="241" spans="2:10">
      <c r="B241" s="1"/>
      <c r="D241" s="1"/>
      <c r="E241" s="1"/>
      <c r="F241" s="1"/>
      <c r="G241" s="1"/>
      <c r="H241" s="1"/>
      <c r="I241" s="1"/>
      <c r="J241" s="1"/>
    </row>
    <row r="242" spans="2:10">
      <c r="B242" s="1"/>
      <c r="D242" s="1"/>
      <c r="E242" s="1"/>
      <c r="F242" s="1"/>
      <c r="G242" s="1"/>
      <c r="H242" s="1"/>
      <c r="I242" s="1"/>
      <c r="J242" s="1"/>
    </row>
    <row r="243" spans="2:10">
      <c r="B243" s="1"/>
      <c r="D243" s="1"/>
      <c r="E243" s="1"/>
      <c r="F243" s="1"/>
      <c r="G243" s="1"/>
      <c r="H243" s="1"/>
      <c r="I243" s="1"/>
      <c r="J243" s="1"/>
    </row>
    <row r="244" spans="2:10">
      <c r="B244" s="1"/>
      <c r="D244" s="1"/>
      <c r="E244" s="1"/>
      <c r="F244" s="1"/>
      <c r="G244" s="1"/>
      <c r="H244" s="1"/>
      <c r="I244" s="1"/>
      <c r="J244" s="1"/>
    </row>
    <row r="245" spans="2:10">
      <c r="B245" s="1"/>
      <c r="D245" s="1"/>
      <c r="E245" s="1"/>
      <c r="F245" s="1"/>
      <c r="G245" s="1"/>
      <c r="H245" s="1"/>
      <c r="I245" s="1"/>
      <c r="J245" s="1"/>
    </row>
    <row r="246" spans="2:10">
      <c r="B246" s="1"/>
      <c r="D246" s="1"/>
      <c r="E246" s="1"/>
      <c r="F246" s="1"/>
      <c r="G246" s="1"/>
      <c r="H246" s="1"/>
      <c r="I246" s="1"/>
      <c r="J246" s="1"/>
    </row>
    <row r="247" spans="2:10">
      <c r="B247" s="1"/>
      <c r="D247" s="1"/>
      <c r="E247" s="1"/>
      <c r="F247" s="1"/>
      <c r="G247" s="1"/>
      <c r="H247" s="1"/>
      <c r="I247" s="1"/>
      <c r="J247" s="1"/>
    </row>
    <row r="248" spans="2:10">
      <c r="B248" s="1"/>
      <c r="D248" s="1"/>
      <c r="E248" s="1"/>
      <c r="F248" s="1"/>
      <c r="G248" s="1"/>
      <c r="H248" s="1"/>
      <c r="I248" s="1"/>
      <c r="J248" s="1"/>
    </row>
    <row r="249" spans="2:10">
      <c r="B249" s="1"/>
      <c r="D249" s="1"/>
      <c r="E249" s="1"/>
      <c r="F249" s="1"/>
      <c r="G249" s="1"/>
      <c r="H249" s="1"/>
      <c r="I249" s="1"/>
      <c r="J249" s="1"/>
    </row>
    <row r="250" spans="2:10">
      <c r="B250" s="1"/>
      <c r="D250" s="1"/>
      <c r="E250" s="1"/>
      <c r="F250" s="1"/>
      <c r="G250" s="1"/>
      <c r="H250" s="1"/>
      <c r="I250" s="1"/>
      <c r="J250" s="1"/>
    </row>
    <row r="252" spans="2:10">
      <c r="D252" s="2"/>
      <c r="E252" s="2"/>
      <c r="F252" s="2"/>
      <c r="G252" s="2"/>
      <c r="H252" s="2"/>
      <c r="I252" s="1"/>
      <c r="J252" s="1"/>
    </row>
    <row r="253" spans="2:10">
      <c r="B253" s="1"/>
      <c r="D253" s="1"/>
      <c r="E253" s="1"/>
      <c r="F253" s="1"/>
      <c r="G253" s="1"/>
      <c r="H253" s="1"/>
      <c r="I253" s="1"/>
      <c r="J253" s="1"/>
    </row>
    <row r="254" spans="2:10">
      <c r="B254" s="1"/>
      <c r="D254" s="1"/>
      <c r="E254" s="1"/>
      <c r="F254" s="1"/>
      <c r="G254" s="1"/>
      <c r="H254" s="1"/>
      <c r="I254" s="1"/>
      <c r="J254" s="1"/>
    </row>
    <row r="255" spans="2:10">
      <c r="B255" s="1"/>
      <c r="D255" s="1"/>
      <c r="E255" s="1"/>
      <c r="F255" s="1"/>
      <c r="G255" s="1"/>
      <c r="H255" s="1"/>
      <c r="I255" s="1"/>
      <c r="J255" s="1"/>
    </row>
    <row r="256" spans="2:10">
      <c r="B256" s="1"/>
      <c r="D256" s="1"/>
      <c r="E256" s="1"/>
      <c r="F256" s="1"/>
      <c r="G256" s="1"/>
      <c r="H256" s="1"/>
      <c r="I256" s="1"/>
      <c r="J256" s="1"/>
    </row>
    <row r="257" spans="2:10">
      <c r="B257" s="1"/>
      <c r="D257" s="1"/>
      <c r="E257" s="1"/>
      <c r="F257" s="1"/>
      <c r="G257" s="1"/>
      <c r="H257" s="1"/>
      <c r="I257" s="1"/>
      <c r="J257" s="1"/>
    </row>
    <row r="258" spans="2:10">
      <c r="B258" s="1"/>
      <c r="D258" s="1"/>
      <c r="E258" s="1"/>
      <c r="F258" s="1"/>
      <c r="G258" s="1"/>
      <c r="H258" s="1"/>
      <c r="I258" s="1"/>
      <c r="J258" s="1"/>
    </row>
    <row r="259" spans="2:10">
      <c r="B259" s="1"/>
      <c r="D259" s="1"/>
      <c r="E259" s="1"/>
      <c r="F259" s="1"/>
      <c r="G259" s="1"/>
      <c r="H259" s="1"/>
      <c r="I259" s="1"/>
      <c r="J259" s="1"/>
    </row>
    <row r="260" spans="2:10">
      <c r="B260" s="1"/>
      <c r="D260" s="1"/>
      <c r="E260" s="1"/>
      <c r="F260" s="1"/>
      <c r="G260" s="1"/>
      <c r="H260" s="1"/>
      <c r="I260" s="1"/>
      <c r="J260" s="1"/>
    </row>
    <row r="261" spans="2:10">
      <c r="B261" s="1"/>
      <c r="D261" s="1"/>
      <c r="E261" s="1"/>
      <c r="F261" s="1"/>
      <c r="G261" s="1"/>
      <c r="H261" s="1"/>
      <c r="I261" s="1"/>
      <c r="J261" s="1"/>
    </row>
  </sheetData>
  <printOptions gridLines="1"/>
  <pageMargins left="0.70866141732283472" right="0.70866141732283472" top="0.74803149606299213" bottom="0.74803149606299213" header="0.31496062992125984" footer="0.31496062992125984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226"/>
  <sheetViews>
    <sheetView topLeftCell="A199" workbookViewId="0">
      <selection activeCell="B127" sqref="B127"/>
    </sheetView>
  </sheetViews>
  <sheetFormatPr defaultRowHeight="15"/>
  <cols>
    <col min="1" max="1" width="8" customWidth="1"/>
    <col min="2" max="2" width="8.85546875" customWidth="1"/>
    <col min="3" max="3" width="5.28515625" customWidth="1"/>
    <col min="4" max="4" width="6" customWidth="1"/>
    <col min="5" max="5" width="8.140625" customWidth="1"/>
    <col min="6" max="6" width="7.85546875" customWidth="1"/>
    <col min="7" max="7" width="8.5703125" customWidth="1"/>
    <col min="8" max="8" width="7.5703125" customWidth="1"/>
    <col min="9" max="9" width="8.42578125" customWidth="1"/>
    <col min="10" max="10" width="7.28515625" customWidth="1"/>
    <col min="11" max="11" width="8.140625" customWidth="1"/>
    <col min="12" max="12" width="7.85546875" customWidth="1"/>
    <col min="13" max="13" width="8" customWidth="1"/>
    <col min="14" max="14" width="6.42578125" customWidth="1"/>
    <col min="15" max="15" width="8" customWidth="1"/>
  </cols>
  <sheetData>
    <row r="2" spans="1:21">
      <c r="A2" t="s">
        <v>0</v>
      </c>
      <c r="B2" t="s">
        <v>1</v>
      </c>
      <c r="K2" t="s">
        <v>5</v>
      </c>
      <c r="M2" t="s">
        <v>56</v>
      </c>
      <c r="O2" t="s">
        <v>57</v>
      </c>
      <c r="P2" t="s">
        <v>0</v>
      </c>
    </row>
    <row r="3" spans="1:21">
      <c r="D3" s="2">
        <v>1</v>
      </c>
      <c r="E3" s="2">
        <v>2</v>
      </c>
      <c r="F3" s="2">
        <v>3</v>
      </c>
      <c r="G3" s="2">
        <v>4</v>
      </c>
      <c r="H3" s="2">
        <v>5</v>
      </c>
      <c r="I3" t="s">
        <v>34</v>
      </c>
      <c r="J3" t="s">
        <v>2</v>
      </c>
      <c r="K3" s="1" t="s">
        <v>6</v>
      </c>
      <c r="O3" s="2">
        <v>1</v>
      </c>
      <c r="P3" s="2">
        <v>2</v>
      </c>
      <c r="Q3" s="2">
        <v>3</v>
      </c>
      <c r="R3" s="2">
        <v>4</v>
      </c>
      <c r="S3" s="2">
        <v>5</v>
      </c>
      <c r="T3" t="s">
        <v>34</v>
      </c>
      <c r="U3" t="s">
        <v>2</v>
      </c>
    </row>
    <row r="4" spans="1:21">
      <c r="A4" t="s">
        <v>3</v>
      </c>
      <c r="B4" s="1">
        <v>1</v>
      </c>
      <c r="C4" s="33">
        <f t="shared" ref="C4:C12" si="0">((1*D4)+(2*E4)+(3*F4)+(4*G4)+(5*H4))/(J4-I4)</f>
        <v>3.1637426900584797</v>
      </c>
      <c r="D4" s="1">
        <f>4+5+2</f>
        <v>11</v>
      </c>
      <c r="E4" s="1">
        <f>18+20+15</f>
        <v>53</v>
      </c>
      <c r="F4" s="1">
        <f>66+90+6</f>
        <v>162</v>
      </c>
      <c r="G4" s="1">
        <f>25+75+1</f>
        <v>101</v>
      </c>
      <c r="H4" s="1">
        <f>2+13+0</f>
        <v>15</v>
      </c>
      <c r="I4" s="1">
        <v>0</v>
      </c>
      <c r="J4" s="1">
        <f>SUM(D4:I4)</f>
        <v>342</v>
      </c>
      <c r="K4" s="1" t="s">
        <v>7</v>
      </c>
      <c r="L4" t="s">
        <v>3</v>
      </c>
      <c r="M4" s="1">
        <v>1</v>
      </c>
      <c r="N4" s="33">
        <f t="shared" ref="N4:N12" si="1">((1*O4)+(2*P4)+(3*Q4)+(4*R4)+(5*S4))/(U4-T4)</f>
        <v>3.1951710261569417</v>
      </c>
      <c r="O4" s="1">
        <f>+D4+D27</f>
        <v>16</v>
      </c>
      <c r="P4" s="1">
        <f t="shared" ref="P4:T4" si="2">+E4+E27</f>
        <v>73</v>
      </c>
      <c r="Q4" s="1">
        <f t="shared" si="2"/>
        <v>232</v>
      </c>
      <c r="R4" s="1">
        <f t="shared" si="2"/>
        <v>150</v>
      </c>
      <c r="S4" s="1">
        <f t="shared" si="2"/>
        <v>26</v>
      </c>
      <c r="T4" s="1">
        <f t="shared" si="2"/>
        <v>0</v>
      </c>
      <c r="U4" s="1">
        <f>SUM(O4:T4)</f>
        <v>497</v>
      </c>
    </row>
    <row r="5" spans="1:21">
      <c r="B5" s="1">
        <v>2</v>
      </c>
      <c r="C5" s="33">
        <f t="shared" si="0"/>
        <v>3.5789473684210527</v>
      </c>
      <c r="D5" s="1">
        <f>1+2+1</f>
        <v>4</v>
      </c>
      <c r="E5" s="1">
        <f>4+2+3</f>
        <v>9</v>
      </c>
      <c r="F5" s="1">
        <f>46+90+9</f>
        <v>145</v>
      </c>
      <c r="G5" s="1">
        <f>53+92+8</f>
        <v>153</v>
      </c>
      <c r="H5" s="1">
        <f>11+17+3</f>
        <v>31</v>
      </c>
      <c r="I5" s="1">
        <v>0</v>
      </c>
      <c r="J5" s="1">
        <f t="shared" ref="J5:J12" si="3">SUM(D5:I5)</f>
        <v>342</v>
      </c>
      <c r="K5" s="1" t="s">
        <v>8</v>
      </c>
      <c r="M5" s="1">
        <v>2</v>
      </c>
      <c r="N5" s="33">
        <f t="shared" si="1"/>
        <v>3.619433198380567</v>
      </c>
      <c r="O5" s="1">
        <f t="shared" ref="O5:T5" si="4">+D5+D28</f>
        <v>6</v>
      </c>
      <c r="P5" s="1">
        <f t="shared" si="4"/>
        <v>17</v>
      </c>
      <c r="Q5" s="1">
        <f t="shared" si="4"/>
        <v>195</v>
      </c>
      <c r="R5" s="1">
        <f t="shared" si="4"/>
        <v>217</v>
      </c>
      <c r="S5" s="1">
        <f t="shared" si="4"/>
        <v>59</v>
      </c>
      <c r="T5" s="1">
        <f t="shared" si="4"/>
        <v>3</v>
      </c>
      <c r="U5" s="1">
        <f t="shared" ref="U5:U12" si="5">SUM(O5:T5)</f>
        <v>497</v>
      </c>
    </row>
    <row r="6" spans="1:21">
      <c r="B6" s="1">
        <v>3</v>
      </c>
      <c r="C6" s="33">
        <f t="shared" si="0"/>
        <v>3.5847953216374271</v>
      </c>
      <c r="D6" s="1">
        <v>7</v>
      </c>
      <c r="E6" s="1">
        <f>17+15+5</f>
        <v>37</v>
      </c>
      <c r="F6" s="1">
        <f>36+67+6</f>
        <v>109</v>
      </c>
      <c r="G6" s="1">
        <v>127</v>
      </c>
      <c r="H6" s="1">
        <f>18+37+7</f>
        <v>62</v>
      </c>
      <c r="I6" s="1">
        <v>0</v>
      </c>
      <c r="J6" s="1">
        <f t="shared" si="3"/>
        <v>342</v>
      </c>
      <c r="K6" s="1" t="s">
        <v>9</v>
      </c>
      <c r="M6" s="1">
        <v>3</v>
      </c>
      <c r="N6" s="33">
        <f t="shared" si="1"/>
        <v>3.7550607287449393</v>
      </c>
      <c r="O6" s="1">
        <f t="shared" ref="O6:T6" si="6">+D6+D29</f>
        <v>9</v>
      </c>
      <c r="P6" s="1">
        <f t="shared" si="6"/>
        <v>45</v>
      </c>
      <c r="Q6" s="1">
        <f t="shared" si="6"/>
        <v>131</v>
      </c>
      <c r="R6" s="1">
        <f t="shared" si="6"/>
        <v>182</v>
      </c>
      <c r="S6" s="1">
        <f t="shared" si="6"/>
        <v>127</v>
      </c>
      <c r="T6" s="1">
        <f t="shared" si="6"/>
        <v>3</v>
      </c>
      <c r="U6" s="1">
        <f t="shared" si="5"/>
        <v>497</v>
      </c>
    </row>
    <row r="7" spans="1:21">
      <c r="B7" s="1">
        <v>4</v>
      </c>
      <c r="C7" s="33">
        <f t="shared" si="0"/>
        <v>3.1124260355029585</v>
      </c>
      <c r="D7" s="1">
        <f>28+26+5</f>
        <v>59</v>
      </c>
      <c r="E7" s="1">
        <f>16+38+8</f>
        <v>62</v>
      </c>
      <c r="F7" s="1">
        <f>19+49+6</f>
        <v>74</v>
      </c>
      <c r="G7" s="1">
        <f>23+43+2</f>
        <v>68</v>
      </c>
      <c r="H7" s="1">
        <f>27+45+3</f>
        <v>75</v>
      </c>
      <c r="I7" s="1">
        <v>4</v>
      </c>
      <c r="J7" s="1">
        <f t="shared" si="3"/>
        <v>342</v>
      </c>
      <c r="K7" s="1" t="s">
        <v>10</v>
      </c>
      <c r="M7" s="1">
        <v>4</v>
      </c>
      <c r="N7" s="33">
        <f t="shared" si="1"/>
        <v>3.1632653061224492</v>
      </c>
      <c r="O7" s="1">
        <f t="shared" ref="O7:T7" si="7">+D7+D30</f>
        <v>87</v>
      </c>
      <c r="P7" s="1">
        <f t="shared" si="7"/>
        <v>81</v>
      </c>
      <c r="Q7" s="1">
        <f t="shared" si="7"/>
        <v>112</v>
      </c>
      <c r="R7" s="1">
        <f t="shared" si="7"/>
        <v>85</v>
      </c>
      <c r="S7" s="1">
        <f t="shared" si="7"/>
        <v>125</v>
      </c>
      <c r="T7" s="1">
        <f t="shared" si="7"/>
        <v>7</v>
      </c>
      <c r="U7" s="1">
        <f t="shared" si="5"/>
        <v>497</v>
      </c>
    </row>
    <row r="8" spans="1:21">
      <c r="B8" s="1">
        <v>5</v>
      </c>
      <c r="C8" s="33">
        <f t="shared" si="0"/>
        <v>2.1471471471471473</v>
      </c>
      <c r="D8" s="1">
        <f>27+55+2</f>
        <v>84</v>
      </c>
      <c r="E8" s="1">
        <f>54+86+10</f>
        <v>150</v>
      </c>
      <c r="F8" s="1">
        <f>32+33+3</f>
        <v>68</v>
      </c>
      <c r="G8" s="1">
        <f>3+17+8</f>
        <v>28</v>
      </c>
      <c r="H8" s="1">
        <f>1+1+1</f>
        <v>3</v>
      </c>
      <c r="I8" s="1">
        <v>9</v>
      </c>
      <c r="J8" s="1">
        <f t="shared" si="3"/>
        <v>342</v>
      </c>
      <c r="K8" s="1" t="s">
        <v>11</v>
      </c>
      <c r="M8" s="1">
        <v>5</v>
      </c>
      <c r="N8" s="33">
        <f t="shared" si="1"/>
        <v>2.2510288065843622</v>
      </c>
      <c r="O8" s="1">
        <f t="shared" ref="O8:T8" si="8">+D8+D31</f>
        <v>121</v>
      </c>
      <c r="P8" s="1">
        <f t="shared" si="8"/>
        <v>197</v>
      </c>
      <c r="Q8" s="1">
        <f t="shared" si="8"/>
        <v>107</v>
      </c>
      <c r="R8" s="1">
        <f t="shared" si="8"/>
        <v>47</v>
      </c>
      <c r="S8" s="1">
        <f t="shared" si="8"/>
        <v>14</v>
      </c>
      <c r="T8" s="1">
        <f t="shared" si="8"/>
        <v>11</v>
      </c>
      <c r="U8" s="1">
        <f t="shared" si="5"/>
        <v>497</v>
      </c>
    </row>
    <row r="9" spans="1:21">
      <c r="B9" s="1">
        <v>6</v>
      </c>
      <c r="C9" s="33">
        <f t="shared" si="0"/>
        <v>1.8071216617210681</v>
      </c>
      <c r="D9" s="1">
        <f>61+152+4</f>
        <v>217</v>
      </c>
      <c r="E9" s="1">
        <f>18+16+2</f>
        <v>36</v>
      </c>
      <c r="F9" s="1">
        <f>12+17+2</f>
        <v>31</v>
      </c>
      <c r="G9" s="1">
        <f>18+14+6</f>
        <v>38</v>
      </c>
      <c r="H9" s="1">
        <f>4+2+9</f>
        <v>15</v>
      </c>
      <c r="I9" s="1">
        <v>5</v>
      </c>
      <c r="J9" s="1">
        <f t="shared" si="3"/>
        <v>342</v>
      </c>
      <c r="K9" s="1" t="s">
        <v>12</v>
      </c>
      <c r="M9" s="1">
        <v>6</v>
      </c>
      <c r="N9" s="33">
        <f t="shared" si="1"/>
        <v>2.0884773662551441</v>
      </c>
      <c r="O9" s="1">
        <f t="shared" ref="O9:T9" si="9">+D9+D32</f>
        <v>269</v>
      </c>
      <c r="P9" s="1">
        <f t="shared" si="9"/>
        <v>62</v>
      </c>
      <c r="Q9" s="1">
        <f t="shared" si="9"/>
        <v>45</v>
      </c>
      <c r="R9" s="1">
        <f t="shared" si="9"/>
        <v>63</v>
      </c>
      <c r="S9" s="1">
        <f t="shared" si="9"/>
        <v>47</v>
      </c>
      <c r="T9" s="1">
        <f t="shared" si="9"/>
        <v>11</v>
      </c>
      <c r="U9" s="1">
        <f t="shared" si="5"/>
        <v>497</v>
      </c>
    </row>
    <row r="10" spans="1:21">
      <c r="B10" s="1">
        <v>7</v>
      </c>
      <c r="C10" s="33">
        <f t="shared" si="0"/>
        <v>1.8100775193798451</v>
      </c>
      <c r="D10" s="1">
        <f>48+92+4</f>
        <v>144</v>
      </c>
      <c r="E10" s="1">
        <f>18+21+4</f>
        <v>43</v>
      </c>
      <c r="F10" s="1">
        <f>24+26+4</f>
        <v>54</v>
      </c>
      <c r="G10" s="1">
        <f>1+4+5</f>
        <v>10</v>
      </c>
      <c r="H10" s="1">
        <f>2+3+2</f>
        <v>7</v>
      </c>
      <c r="I10" s="1">
        <v>84</v>
      </c>
      <c r="J10" s="1">
        <f t="shared" si="3"/>
        <v>342</v>
      </c>
      <c r="K10" s="1" t="s">
        <v>13</v>
      </c>
      <c r="M10" s="1">
        <v>7</v>
      </c>
      <c r="N10" s="33">
        <f t="shared" si="1"/>
        <v>2.0569948186528499</v>
      </c>
      <c r="O10" s="1">
        <f t="shared" ref="O10:T10" si="10">+D10+D33</f>
        <v>181</v>
      </c>
      <c r="P10" s="1">
        <f t="shared" si="10"/>
        <v>67</v>
      </c>
      <c r="Q10" s="1">
        <f t="shared" si="10"/>
        <v>90</v>
      </c>
      <c r="R10" s="1">
        <f t="shared" si="10"/>
        <v>31</v>
      </c>
      <c r="S10" s="1">
        <f t="shared" si="10"/>
        <v>17</v>
      </c>
      <c r="T10" s="1">
        <f t="shared" si="10"/>
        <v>111</v>
      </c>
      <c r="U10" s="1">
        <f t="shared" si="5"/>
        <v>497</v>
      </c>
    </row>
    <row r="11" spans="1:21">
      <c r="B11" s="1">
        <v>8</v>
      </c>
      <c r="C11" s="33">
        <f t="shared" si="0"/>
        <v>3.4678362573099415</v>
      </c>
      <c r="D11" s="1">
        <f>8+17+1</f>
        <v>26</v>
      </c>
      <c r="E11" s="1">
        <f>12+23+4</f>
        <v>39</v>
      </c>
      <c r="F11" s="1">
        <f>30+53+7</f>
        <v>90</v>
      </c>
      <c r="G11" s="1">
        <f>41+76+6</f>
        <v>123</v>
      </c>
      <c r="H11" s="1">
        <f>24+34+6</f>
        <v>64</v>
      </c>
      <c r="I11" s="1">
        <v>0</v>
      </c>
      <c r="J11" s="1">
        <f t="shared" si="3"/>
        <v>342</v>
      </c>
      <c r="K11" s="1" t="s">
        <v>14</v>
      </c>
      <c r="M11" s="1">
        <v>8</v>
      </c>
      <c r="N11" s="33">
        <f t="shared" si="1"/>
        <v>3.7621951219512195</v>
      </c>
      <c r="O11" s="1">
        <f t="shared" ref="O11:T11" si="11">+D11+D34</f>
        <v>27</v>
      </c>
      <c r="P11" s="1">
        <f t="shared" si="11"/>
        <v>41</v>
      </c>
      <c r="Q11" s="1">
        <f t="shared" si="11"/>
        <v>105</v>
      </c>
      <c r="R11" s="1">
        <f t="shared" si="11"/>
        <v>168</v>
      </c>
      <c r="S11" s="1">
        <f t="shared" si="11"/>
        <v>151</v>
      </c>
      <c r="T11" s="1">
        <f t="shared" si="11"/>
        <v>5</v>
      </c>
      <c r="U11" s="1">
        <f t="shared" si="5"/>
        <v>497</v>
      </c>
    </row>
    <row r="12" spans="1:21">
      <c r="B12" s="1">
        <v>9</v>
      </c>
      <c r="C12" s="33">
        <f t="shared" si="0"/>
        <v>2.7807017543859649</v>
      </c>
      <c r="D12" s="1">
        <f>31+33+7</f>
        <v>71</v>
      </c>
      <c r="E12" s="1">
        <f>18+46+2</f>
        <v>66</v>
      </c>
      <c r="F12" s="1">
        <f>35+58+4</f>
        <v>97</v>
      </c>
      <c r="G12" s="1">
        <f>33+42+8</f>
        <v>83</v>
      </c>
      <c r="H12" s="1">
        <v>25</v>
      </c>
      <c r="I12" s="1">
        <v>0</v>
      </c>
      <c r="J12" s="1">
        <f t="shared" si="3"/>
        <v>342</v>
      </c>
      <c r="K12" s="1" t="s">
        <v>11</v>
      </c>
      <c r="M12" s="1">
        <v>9</v>
      </c>
      <c r="N12" s="33">
        <f t="shared" si="1"/>
        <v>2.7705263157894735</v>
      </c>
      <c r="O12" s="1">
        <f t="shared" ref="O12:T12" si="12">+D12+D35</f>
        <v>110</v>
      </c>
      <c r="P12" s="1">
        <f t="shared" si="12"/>
        <v>79</v>
      </c>
      <c r="Q12" s="1">
        <f t="shared" si="12"/>
        <v>137</v>
      </c>
      <c r="R12" s="1">
        <f t="shared" si="12"/>
        <v>108</v>
      </c>
      <c r="S12" s="1">
        <f t="shared" si="12"/>
        <v>41</v>
      </c>
      <c r="T12" s="1">
        <f t="shared" si="12"/>
        <v>22</v>
      </c>
      <c r="U12" s="1">
        <f t="shared" si="5"/>
        <v>497</v>
      </c>
    </row>
    <row r="13" spans="1:21">
      <c r="B13" s="1"/>
      <c r="I13" s="1"/>
      <c r="K13" s="1" t="s">
        <v>15</v>
      </c>
      <c r="M13" s="1"/>
      <c r="O13" s="1"/>
      <c r="P13" s="1"/>
      <c r="Q13" s="1"/>
      <c r="R13" s="1"/>
      <c r="S13" s="1"/>
      <c r="T13" s="1"/>
    </row>
    <row r="14" spans="1:21">
      <c r="A14" t="s">
        <v>4</v>
      </c>
      <c r="B14" s="1">
        <v>1</v>
      </c>
      <c r="C14" s="33">
        <f t="shared" ref="C14:C22" si="13">((1*D14)+(2*E14)+(3*F14)+(4*G14)+(5*H14))/(J14-I14)</f>
        <v>3.4515151515151516</v>
      </c>
      <c r="D14" s="1">
        <f>10+5+1</f>
        <v>16</v>
      </c>
      <c r="E14" s="1">
        <f>15+19+0</f>
        <v>34</v>
      </c>
      <c r="F14" s="1">
        <f>26+59+10</f>
        <v>95</v>
      </c>
      <c r="G14" s="1">
        <f>53+93+9</f>
        <v>155</v>
      </c>
      <c r="H14" s="1">
        <f>9+17+4</f>
        <v>30</v>
      </c>
      <c r="I14" s="1">
        <v>12</v>
      </c>
      <c r="J14" s="1">
        <f t="shared" ref="J14:J22" si="14">SUM(D14:I14)</f>
        <v>342</v>
      </c>
      <c r="K14" s="1" t="s">
        <v>16</v>
      </c>
      <c r="L14" t="s">
        <v>4</v>
      </c>
      <c r="M14" s="1">
        <v>1</v>
      </c>
      <c r="N14" s="33">
        <f t="shared" ref="N14:N22" si="15">((1*O14)+(2*P14)+(3*Q14)+(4*R14)+(5*S14))/(U14-T14)</f>
        <v>3.5592515592515594</v>
      </c>
      <c r="O14" s="1">
        <f t="shared" ref="O14:T14" si="16">+D14+D37</f>
        <v>23</v>
      </c>
      <c r="P14" s="1">
        <f t="shared" si="16"/>
        <v>42</v>
      </c>
      <c r="Q14" s="1">
        <f t="shared" si="16"/>
        <v>130</v>
      </c>
      <c r="R14" s="1">
        <f t="shared" si="16"/>
        <v>215</v>
      </c>
      <c r="S14" s="1">
        <f t="shared" si="16"/>
        <v>71</v>
      </c>
      <c r="T14" s="1">
        <f t="shared" si="16"/>
        <v>16</v>
      </c>
      <c r="U14" s="1">
        <f t="shared" ref="U14:U22" si="17">SUM(O14:T14)</f>
        <v>497</v>
      </c>
    </row>
    <row r="15" spans="1:21">
      <c r="B15" s="1">
        <v>2</v>
      </c>
      <c r="C15" s="33">
        <f t="shared" si="13"/>
        <v>3.8006042296072509</v>
      </c>
      <c r="D15" s="1">
        <f>1+7+1</f>
        <v>9</v>
      </c>
      <c r="E15" s="1">
        <f>15+10+0</f>
        <v>25</v>
      </c>
      <c r="F15" s="1">
        <f>15+38+4</f>
        <v>57</v>
      </c>
      <c r="G15" s="1">
        <f>53+109+10</f>
        <v>172</v>
      </c>
      <c r="H15" s="1">
        <f>23+36+9</f>
        <v>68</v>
      </c>
      <c r="I15" s="1">
        <v>11</v>
      </c>
      <c r="J15" s="1">
        <f t="shared" si="14"/>
        <v>342</v>
      </c>
      <c r="K15" s="1" t="s">
        <v>17</v>
      </c>
      <c r="M15" s="1">
        <v>2</v>
      </c>
      <c r="N15" s="33">
        <f t="shared" si="15"/>
        <v>3.890721649484536</v>
      </c>
      <c r="O15" s="1">
        <f t="shared" ref="O15:T15" si="18">+D15+D38</f>
        <v>13</v>
      </c>
      <c r="P15" s="1">
        <f t="shared" si="18"/>
        <v>32</v>
      </c>
      <c r="Q15" s="1">
        <f t="shared" si="18"/>
        <v>75</v>
      </c>
      <c r="R15" s="1">
        <f t="shared" si="18"/>
        <v>240</v>
      </c>
      <c r="S15" s="1">
        <f t="shared" si="18"/>
        <v>125</v>
      </c>
      <c r="T15" s="1">
        <f t="shared" si="18"/>
        <v>12</v>
      </c>
      <c r="U15" s="1">
        <f t="shared" si="17"/>
        <v>497</v>
      </c>
    </row>
    <row r="16" spans="1:21">
      <c r="B16" s="1">
        <v>3</v>
      </c>
      <c r="C16" s="33">
        <f t="shared" si="13"/>
        <v>3.470414201183432</v>
      </c>
      <c r="D16" s="1">
        <f>4+2+0</f>
        <v>6</v>
      </c>
      <c r="E16" s="1">
        <f>21+36+5</f>
        <v>62</v>
      </c>
      <c r="F16" s="1">
        <f>22+45+4</f>
        <v>71</v>
      </c>
      <c r="G16" s="1">
        <f>57+98+10</f>
        <v>165</v>
      </c>
      <c r="H16" s="1">
        <f>8+21+5</f>
        <v>34</v>
      </c>
      <c r="I16" s="1">
        <v>4</v>
      </c>
      <c r="J16" s="1">
        <f t="shared" si="14"/>
        <v>342</v>
      </c>
      <c r="K16" s="1" t="s">
        <v>18</v>
      </c>
      <c r="M16" s="1">
        <v>3</v>
      </c>
      <c r="N16" s="33">
        <f t="shared" si="15"/>
        <v>3.4867075664621678</v>
      </c>
      <c r="O16" s="1">
        <f t="shared" ref="O16:T16" si="19">+D16+D39</f>
        <v>13</v>
      </c>
      <c r="P16" s="1">
        <f t="shared" si="19"/>
        <v>82</v>
      </c>
      <c r="Q16" s="1">
        <f t="shared" si="19"/>
        <v>113</v>
      </c>
      <c r="R16" s="1">
        <f t="shared" si="19"/>
        <v>216</v>
      </c>
      <c r="S16" s="1">
        <f t="shared" si="19"/>
        <v>65</v>
      </c>
      <c r="T16" s="1">
        <f t="shared" si="19"/>
        <v>8</v>
      </c>
      <c r="U16" s="1">
        <f t="shared" si="17"/>
        <v>497</v>
      </c>
    </row>
    <row r="17" spans="1:21">
      <c r="B17" s="1">
        <v>4</v>
      </c>
      <c r="C17" s="33">
        <f t="shared" si="13"/>
        <v>3.2937685459940651</v>
      </c>
      <c r="D17" s="1">
        <f>7+20+0</f>
        <v>27</v>
      </c>
      <c r="E17" s="1">
        <f>18+33+4</f>
        <v>55</v>
      </c>
      <c r="F17" s="1">
        <f>33+51+6</f>
        <v>90</v>
      </c>
      <c r="G17" s="1">
        <f>42+70+10</f>
        <v>122</v>
      </c>
      <c r="H17" s="1">
        <f>11+29+3</f>
        <v>43</v>
      </c>
      <c r="I17" s="1">
        <v>5</v>
      </c>
      <c r="J17" s="1">
        <f t="shared" si="14"/>
        <v>342</v>
      </c>
      <c r="M17" s="1">
        <v>4</v>
      </c>
      <c r="N17" s="33">
        <f t="shared" si="15"/>
        <v>3.389344262295082</v>
      </c>
      <c r="O17" s="1">
        <f t="shared" ref="O17:T17" si="20">+D17+D40</f>
        <v>37</v>
      </c>
      <c r="P17" s="1">
        <f t="shared" si="20"/>
        <v>65</v>
      </c>
      <c r="Q17" s="1">
        <f t="shared" si="20"/>
        <v>134</v>
      </c>
      <c r="R17" s="1">
        <f t="shared" si="20"/>
        <v>175</v>
      </c>
      <c r="S17" s="1">
        <f t="shared" si="20"/>
        <v>77</v>
      </c>
      <c r="T17" s="1">
        <f t="shared" si="20"/>
        <v>9</v>
      </c>
      <c r="U17" s="1">
        <f t="shared" si="17"/>
        <v>497</v>
      </c>
    </row>
    <row r="18" spans="1:21">
      <c r="B18" s="1">
        <v>5</v>
      </c>
      <c r="C18" s="33">
        <f t="shared" si="13"/>
        <v>3.7002967359050447</v>
      </c>
      <c r="D18" s="1">
        <f>4+4+1</f>
        <v>9</v>
      </c>
      <c r="E18" s="1">
        <f>9+8+2</f>
        <v>19</v>
      </c>
      <c r="F18" s="1">
        <f>26+51+3</f>
        <v>80</v>
      </c>
      <c r="G18" s="1">
        <f>59+114+12</f>
        <v>185</v>
      </c>
      <c r="H18" s="1">
        <f>13+25+6</f>
        <v>44</v>
      </c>
      <c r="I18" s="1">
        <v>5</v>
      </c>
      <c r="J18" s="1">
        <f t="shared" si="14"/>
        <v>342</v>
      </c>
      <c r="M18" s="1">
        <v>5</v>
      </c>
      <c r="N18" s="33">
        <f t="shared" si="15"/>
        <v>3.8181818181818183</v>
      </c>
      <c r="O18" s="1">
        <f t="shared" ref="O18:T18" si="21">+D18+D41</f>
        <v>12</v>
      </c>
      <c r="P18" s="1">
        <f t="shared" si="21"/>
        <v>21</v>
      </c>
      <c r="Q18" s="1">
        <f t="shared" si="21"/>
        <v>106</v>
      </c>
      <c r="R18" s="1">
        <f t="shared" si="21"/>
        <v>249</v>
      </c>
      <c r="S18" s="1">
        <f t="shared" si="21"/>
        <v>96</v>
      </c>
      <c r="T18" s="1">
        <f t="shared" si="21"/>
        <v>13</v>
      </c>
      <c r="U18" s="1">
        <f t="shared" si="17"/>
        <v>497</v>
      </c>
    </row>
    <row r="19" spans="1:21">
      <c r="B19" s="1">
        <v>6</v>
      </c>
      <c r="C19" s="33">
        <f t="shared" si="13"/>
        <v>3.7626112759643915</v>
      </c>
      <c r="D19" s="1">
        <f>0+10+0</f>
        <v>10</v>
      </c>
      <c r="E19" s="1">
        <f>11+10+1</f>
        <v>22</v>
      </c>
      <c r="F19" s="1">
        <f>28+44+1</f>
        <v>73</v>
      </c>
      <c r="G19" s="1">
        <f>53+97+15</f>
        <v>165</v>
      </c>
      <c r="H19" s="1">
        <f>16+44+7</f>
        <v>67</v>
      </c>
      <c r="I19" s="1">
        <v>5</v>
      </c>
      <c r="J19" s="1">
        <f t="shared" si="14"/>
        <v>342</v>
      </c>
      <c r="M19" s="1">
        <v>6</v>
      </c>
      <c r="N19" s="33">
        <f t="shared" si="15"/>
        <v>3.8836734693877553</v>
      </c>
      <c r="O19" s="1">
        <f t="shared" ref="O19:T19" si="22">+D19+D42</f>
        <v>13</v>
      </c>
      <c r="P19" s="1">
        <f t="shared" si="22"/>
        <v>27</v>
      </c>
      <c r="Q19" s="1">
        <f t="shared" si="22"/>
        <v>95</v>
      </c>
      <c r="R19" s="1">
        <f t="shared" si="22"/>
        <v>224</v>
      </c>
      <c r="S19" s="1">
        <f t="shared" si="22"/>
        <v>131</v>
      </c>
      <c r="T19" s="1">
        <f t="shared" si="22"/>
        <v>7</v>
      </c>
      <c r="U19" s="1">
        <f t="shared" si="17"/>
        <v>497</v>
      </c>
    </row>
    <row r="20" spans="1:21">
      <c r="B20" s="1">
        <v>7</v>
      </c>
      <c r="C20" s="33">
        <f t="shared" si="13"/>
        <v>4.1287425149700603</v>
      </c>
      <c r="D20" s="1">
        <f>0+10+1</f>
        <v>11</v>
      </c>
      <c r="E20" s="1">
        <f>1+1+1</f>
        <v>3</v>
      </c>
      <c r="F20" s="1">
        <f>8+13+4</f>
        <v>25</v>
      </c>
      <c r="G20" s="1">
        <f>61+117+10</f>
        <v>188</v>
      </c>
      <c r="H20" s="1">
        <f>33+66+8</f>
        <v>107</v>
      </c>
      <c r="I20" s="1">
        <v>8</v>
      </c>
      <c r="J20" s="1">
        <f t="shared" si="14"/>
        <v>342</v>
      </c>
      <c r="M20" s="1">
        <v>7</v>
      </c>
      <c r="N20" s="33">
        <f t="shared" si="15"/>
        <v>4.2350515463917526</v>
      </c>
      <c r="O20" s="1">
        <f t="shared" ref="O20:T20" si="23">+D20+D43</f>
        <v>12</v>
      </c>
      <c r="P20" s="1">
        <f t="shared" si="23"/>
        <v>3</v>
      </c>
      <c r="Q20" s="1">
        <f t="shared" si="23"/>
        <v>32</v>
      </c>
      <c r="R20" s="1">
        <f t="shared" si="23"/>
        <v>250</v>
      </c>
      <c r="S20" s="1">
        <f t="shared" si="23"/>
        <v>188</v>
      </c>
      <c r="T20" s="1">
        <f t="shared" si="23"/>
        <v>12</v>
      </c>
      <c r="U20" s="1">
        <f t="shared" si="17"/>
        <v>497</v>
      </c>
    </row>
    <row r="21" spans="1:21">
      <c r="B21" s="1">
        <v>8</v>
      </c>
      <c r="C21" s="33">
        <f t="shared" si="13"/>
        <v>3.3850746268656717</v>
      </c>
      <c r="D21" s="1">
        <f>3+5+1</f>
        <v>9</v>
      </c>
      <c r="E21" s="1">
        <f>16+15+6</f>
        <v>37</v>
      </c>
      <c r="F21" s="1">
        <f>36+78+5</f>
        <v>119</v>
      </c>
      <c r="G21" s="1">
        <f>53+93+10</f>
        <v>156</v>
      </c>
      <c r="H21" s="1">
        <f>4+8+2</f>
        <v>14</v>
      </c>
      <c r="I21" s="1">
        <v>7</v>
      </c>
      <c r="J21" s="1">
        <f t="shared" si="14"/>
        <v>342</v>
      </c>
      <c r="M21" s="1">
        <v>8</v>
      </c>
      <c r="N21" s="33">
        <f t="shared" si="15"/>
        <v>3.4515463917525775</v>
      </c>
      <c r="O21" s="1">
        <f t="shared" ref="O21:T21" si="24">+D21+D44</f>
        <v>15</v>
      </c>
      <c r="P21" s="1">
        <f t="shared" si="24"/>
        <v>46</v>
      </c>
      <c r="Q21" s="1">
        <f t="shared" si="24"/>
        <v>163</v>
      </c>
      <c r="R21" s="1">
        <f t="shared" si="24"/>
        <v>227</v>
      </c>
      <c r="S21" s="1">
        <f t="shared" si="24"/>
        <v>34</v>
      </c>
      <c r="T21" s="1">
        <f t="shared" si="24"/>
        <v>12</v>
      </c>
      <c r="U21" s="1">
        <f t="shared" si="17"/>
        <v>497</v>
      </c>
    </row>
    <row r="22" spans="1:21">
      <c r="B22" s="1">
        <v>9</v>
      </c>
      <c r="C22" s="33">
        <f t="shared" si="13"/>
        <v>3.214501510574018</v>
      </c>
      <c r="D22" s="1">
        <f>10+15+1</f>
        <v>26</v>
      </c>
      <c r="E22" s="1">
        <f>15+25+3</f>
        <v>43</v>
      </c>
      <c r="F22" s="1">
        <f>46+71+4</f>
        <v>121</v>
      </c>
      <c r="G22" s="1">
        <f>33+73+10</f>
        <v>116</v>
      </c>
      <c r="H22" s="1">
        <f>6+13+6</f>
        <v>25</v>
      </c>
      <c r="I22" s="1">
        <v>11</v>
      </c>
      <c r="J22" s="1">
        <f t="shared" si="14"/>
        <v>342</v>
      </c>
      <c r="M22" s="1">
        <v>9</v>
      </c>
      <c r="N22" s="33">
        <f t="shared" si="15"/>
        <v>3.2266112266112268</v>
      </c>
      <c r="O22" s="1">
        <f t="shared" ref="O22:T22" si="25">+D22+D45</f>
        <v>44</v>
      </c>
      <c r="P22" s="1">
        <f t="shared" si="25"/>
        <v>67</v>
      </c>
      <c r="Q22" s="1">
        <f t="shared" si="25"/>
        <v>155</v>
      </c>
      <c r="R22" s="1">
        <f t="shared" si="25"/>
        <v>166</v>
      </c>
      <c r="S22" s="1">
        <f t="shared" si="25"/>
        <v>49</v>
      </c>
      <c r="T22" s="1">
        <f t="shared" si="25"/>
        <v>16</v>
      </c>
      <c r="U22" s="1">
        <f t="shared" si="17"/>
        <v>497</v>
      </c>
    </row>
    <row r="23" spans="1:21">
      <c r="O23" s="1"/>
      <c r="P23" s="1"/>
      <c r="Q23" s="1"/>
      <c r="R23" s="1"/>
      <c r="S23" s="1"/>
      <c r="T23" s="1"/>
      <c r="U23" s="1"/>
    </row>
    <row r="25" spans="1:21">
      <c r="A25" t="s">
        <v>19</v>
      </c>
      <c r="B25" t="s">
        <v>1</v>
      </c>
      <c r="K25" t="s">
        <v>5</v>
      </c>
    </row>
    <row r="26" spans="1:21">
      <c r="D26" s="2">
        <v>1</v>
      </c>
      <c r="E26" s="2">
        <v>2</v>
      </c>
      <c r="F26" s="2">
        <v>3</v>
      </c>
      <c r="G26" s="2">
        <v>4</v>
      </c>
      <c r="H26" s="2">
        <v>5</v>
      </c>
      <c r="J26" t="s">
        <v>2</v>
      </c>
      <c r="K26" t="s">
        <v>20</v>
      </c>
    </row>
    <row r="27" spans="1:21">
      <c r="A27" t="s">
        <v>3</v>
      </c>
      <c r="B27" s="1">
        <v>1</v>
      </c>
      <c r="C27" s="33">
        <f t="shared" ref="C27:C35" si="26">((1*D27)+(2*E27)+(3*F27)+(4*G27)+(5*H27))/(J27-I27)</f>
        <v>3.2645161290322582</v>
      </c>
      <c r="D27" s="1">
        <v>5</v>
      </c>
      <c r="E27" s="1">
        <v>20</v>
      </c>
      <c r="F27" s="1">
        <v>70</v>
      </c>
      <c r="G27" s="1">
        <v>49</v>
      </c>
      <c r="H27" s="1">
        <v>11</v>
      </c>
      <c r="I27" s="1">
        <v>0</v>
      </c>
      <c r="J27" s="1">
        <f>SUM(D27:I27)</f>
        <v>155</v>
      </c>
      <c r="K27" t="s">
        <v>21</v>
      </c>
    </row>
    <row r="28" spans="1:21">
      <c r="B28" s="1">
        <v>2</v>
      </c>
      <c r="C28" s="33">
        <f t="shared" si="26"/>
        <v>3.7105263157894739</v>
      </c>
      <c r="D28" s="1">
        <v>2</v>
      </c>
      <c r="E28" s="1">
        <v>8</v>
      </c>
      <c r="F28" s="1">
        <v>50</v>
      </c>
      <c r="G28" s="1">
        <v>64</v>
      </c>
      <c r="H28" s="1">
        <v>28</v>
      </c>
      <c r="I28" s="1">
        <v>3</v>
      </c>
      <c r="J28" s="1">
        <f t="shared" ref="J28:J35" si="27">SUM(D28:I28)</f>
        <v>155</v>
      </c>
      <c r="K28" t="s">
        <v>22</v>
      </c>
    </row>
    <row r="29" spans="1:21">
      <c r="B29" s="1">
        <v>3</v>
      </c>
      <c r="C29" s="33">
        <f t="shared" si="26"/>
        <v>4.1381578947368425</v>
      </c>
      <c r="D29" s="1">
        <v>2</v>
      </c>
      <c r="E29" s="1">
        <v>8</v>
      </c>
      <c r="F29" s="1">
        <v>22</v>
      </c>
      <c r="G29" s="1">
        <v>55</v>
      </c>
      <c r="H29" s="1">
        <v>65</v>
      </c>
      <c r="I29" s="1">
        <v>3</v>
      </c>
      <c r="J29" s="1">
        <f t="shared" si="27"/>
        <v>155</v>
      </c>
      <c r="K29" t="s">
        <v>23</v>
      </c>
    </row>
    <row r="30" spans="1:21">
      <c r="B30" s="1">
        <v>4</v>
      </c>
      <c r="C30" s="33">
        <f t="shared" si="26"/>
        <v>3.2763157894736841</v>
      </c>
      <c r="D30" s="1">
        <v>28</v>
      </c>
      <c r="E30" s="1">
        <v>19</v>
      </c>
      <c r="F30" s="1">
        <v>38</v>
      </c>
      <c r="G30" s="1">
        <v>17</v>
      </c>
      <c r="H30" s="1">
        <v>50</v>
      </c>
      <c r="I30" s="1">
        <v>3</v>
      </c>
      <c r="J30" s="1">
        <f t="shared" si="27"/>
        <v>155</v>
      </c>
      <c r="K30" t="s">
        <v>24</v>
      </c>
    </row>
    <row r="31" spans="1:21">
      <c r="B31" s="1">
        <v>5</v>
      </c>
      <c r="C31" s="33">
        <f t="shared" si="26"/>
        <v>2.477124183006536</v>
      </c>
      <c r="D31" s="1">
        <v>37</v>
      </c>
      <c r="E31" s="1">
        <v>47</v>
      </c>
      <c r="F31" s="1">
        <v>39</v>
      </c>
      <c r="G31" s="1">
        <v>19</v>
      </c>
      <c r="H31" s="1">
        <v>11</v>
      </c>
      <c r="I31" s="1">
        <v>2</v>
      </c>
      <c r="J31" s="1">
        <f t="shared" si="27"/>
        <v>155</v>
      </c>
      <c r="K31" t="s">
        <v>25</v>
      </c>
    </row>
    <row r="32" spans="1:21">
      <c r="B32" s="1">
        <v>6</v>
      </c>
      <c r="C32" s="33">
        <f t="shared" si="26"/>
        <v>2.7248322147651005</v>
      </c>
      <c r="D32" s="1">
        <v>52</v>
      </c>
      <c r="E32" s="1">
        <v>26</v>
      </c>
      <c r="F32" s="1">
        <v>14</v>
      </c>
      <c r="G32" s="1">
        <v>25</v>
      </c>
      <c r="H32" s="1">
        <v>32</v>
      </c>
      <c r="I32" s="1">
        <v>6</v>
      </c>
      <c r="J32" s="1">
        <f t="shared" si="27"/>
        <v>155</v>
      </c>
      <c r="K32" t="s">
        <v>26</v>
      </c>
    </row>
    <row r="33" spans="1:10">
      <c r="B33" s="1">
        <v>7</v>
      </c>
      <c r="C33" s="33">
        <f t="shared" si="26"/>
        <v>2.5546875</v>
      </c>
      <c r="D33" s="1">
        <v>37</v>
      </c>
      <c r="E33" s="1">
        <v>24</v>
      </c>
      <c r="F33" s="1">
        <v>36</v>
      </c>
      <c r="G33" s="1">
        <v>21</v>
      </c>
      <c r="H33" s="1">
        <v>10</v>
      </c>
      <c r="I33" s="1">
        <v>27</v>
      </c>
      <c r="J33" s="1">
        <f t="shared" si="27"/>
        <v>155</v>
      </c>
    </row>
    <row r="34" spans="1:10">
      <c r="B34" s="1">
        <v>8</v>
      </c>
      <c r="C34" s="33">
        <f t="shared" si="26"/>
        <v>4.4333333333333336</v>
      </c>
      <c r="D34" s="1">
        <v>1</v>
      </c>
      <c r="E34" s="1">
        <v>2</v>
      </c>
      <c r="F34" s="1">
        <v>15</v>
      </c>
      <c r="G34" s="1">
        <v>45</v>
      </c>
      <c r="H34" s="1">
        <v>87</v>
      </c>
      <c r="I34" s="1">
        <v>5</v>
      </c>
      <c r="J34" s="1">
        <f t="shared" si="27"/>
        <v>155</v>
      </c>
    </row>
    <row r="35" spans="1:10">
      <c r="B35" s="1">
        <v>9</v>
      </c>
      <c r="C35" s="33">
        <f t="shared" si="26"/>
        <v>2.744360902255639</v>
      </c>
      <c r="D35" s="1">
        <v>39</v>
      </c>
      <c r="E35" s="1">
        <v>13</v>
      </c>
      <c r="F35" s="1">
        <v>40</v>
      </c>
      <c r="G35" s="1">
        <v>25</v>
      </c>
      <c r="H35" s="1">
        <v>16</v>
      </c>
      <c r="I35" s="1">
        <v>22</v>
      </c>
      <c r="J35" s="1">
        <f t="shared" si="27"/>
        <v>155</v>
      </c>
    </row>
    <row r="36" spans="1:10">
      <c r="B36" s="1"/>
    </row>
    <row r="37" spans="1:10">
      <c r="A37" t="s">
        <v>4</v>
      </c>
      <c r="B37" s="1">
        <v>1</v>
      </c>
      <c r="C37" s="33">
        <f t="shared" ref="C37:C45" si="28">((1*D37)+(2*E37)+(3*F37)+(4*G37)+(5*H37))/(J37-I37)</f>
        <v>3.7947019867549669</v>
      </c>
      <c r="D37" s="1">
        <v>7</v>
      </c>
      <c r="E37" s="1">
        <v>8</v>
      </c>
      <c r="F37" s="1">
        <v>35</v>
      </c>
      <c r="G37" s="1">
        <v>60</v>
      </c>
      <c r="H37" s="1">
        <v>41</v>
      </c>
      <c r="I37" s="1">
        <v>4</v>
      </c>
      <c r="J37" s="1">
        <f t="shared" ref="J37:J45" si="29">SUM(D37:I37)</f>
        <v>155</v>
      </c>
    </row>
    <row r="38" spans="1:10">
      <c r="B38" s="1">
        <v>2</v>
      </c>
      <c r="C38" s="33">
        <f t="shared" si="28"/>
        <v>4.0844155844155843</v>
      </c>
      <c r="D38" s="1">
        <v>4</v>
      </c>
      <c r="E38" s="1">
        <v>7</v>
      </c>
      <c r="F38" s="1">
        <v>18</v>
      </c>
      <c r="G38" s="1">
        <v>68</v>
      </c>
      <c r="H38" s="1">
        <v>57</v>
      </c>
      <c r="I38" s="1">
        <v>1</v>
      </c>
      <c r="J38" s="1">
        <f t="shared" si="29"/>
        <v>155</v>
      </c>
    </row>
    <row r="39" spans="1:10">
      <c r="B39" s="1">
        <v>3</v>
      </c>
      <c r="C39" s="33">
        <f t="shared" si="28"/>
        <v>3.5231788079470197</v>
      </c>
      <c r="D39" s="1">
        <v>7</v>
      </c>
      <c r="E39" s="1">
        <v>20</v>
      </c>
      <c r="F39" s="1">
        <v>42</v>
      </c>
      <c r="G39" s="1">
        <v>51</v>
      </c>
      <c r="H39" s="1">
        <v>31</v>
      </c>
      <c r="I39" s="1">
        <v>4</v>
      </c>
      <c r="J39" s="1">
        <f t="shared" si="29"/>
        <v>155</v>
      </c>
    </row>
    <row r="40" spans="1:10">
      <c r="B40" s="1">
        <v>4</v>
      </c>
      <c r="C40" s="33">
        <f t="shared" si="28"/>
        <v>3.6026490066225167</v>
      </c>
      <c r="D40" s="1">
        <v>10</v>
      </c>
      <c r="E40" s="1">
        <v>10</v>
      </c>
      <c r="F40" s="1">
        <v>44</v>
      </c>
      <c r="G40" s="1">
        <v>53</v>
      </c>
      <c r="H40" s="1">
        <v>34</v>
      </c>
      <c r="I40" s="1">
        <v>4</v>
      </c>
      <c r="J40" s="1">
        <f t="shared" si="29"/>
        <v>155</v>
      </c>
    </row>
    <row r="41" spans="1:10">
      <c r="B41" s="1">
        <v>5</v>
      </c>
      <c r="C41" s="33">
        <f t="shared" si="28"/>
        <v>4.0884353741496602</v>
      </c>
      <c r="D41" s="1">
        <v>3</v>
      </c>
      <c r="E41" s="1">
        <v>2</v>
      </c>
      <c r="F41" s="1">
        <v>26</v>
      </c>
      <c r="G41" s="1">
        <v>64</v>
      </c>
      <c r="H41" s="1">
        <v>52</v>
      </c>
      <c r="I41" s="1">
        <v>8</v>
      </c>
      <c r="J41" s="1">
        <f t="shared" si="29"/>
        <v>155</v>
      </c>
    </row>
    <row r="42" spans="1:10">
      <c r="B42" s="1">
        <v>6</v>
      </c>
      <c r="C42" s="33">
        <f t="shared" si="28"/>
        <v>4.1503267973856213</v>
      </c>
      <c r="D42" s="1">
        <v>3</v>
      </c>
      <c r="E42" s="1">
        <v>5</v>
      </c>
      <c r="F42" s="1">
        <v>22</v>
      </c>
      <c r="G42" s="1">
        <v>59</v>
      </c>
      <c r="H42" s="1">
        <v>64</v>
      </c>
      <c r="I42" s="1">
        <v>2</v>
      </c>
      <c r="J42" s="1">
        <f t="shared" si="29"/>
        <v>155</v>
      </c>
    </row>
    <row r="43" spans="1:10">
      <c r="B43" s="1">
        <v>7</v>
      </c>
      <c r="C43" s="33">
        <f t="shared" si="28"/>
        <v>4.4701986754966887</v>
      </c>
      <c r="D43" s="1">
        <v>1</v>
      </c>
      <c r="E43" s="1">
        <v>0</v>
      </c>
      <c r="F43" s="1">
        <v>7</v>
      </c>
      <c r="G43" s="1">
        <v>62</v>
      </c>
      <c r="H43" s="1">
        <v>81</v>
      </c>
      <c r="I43" s="1">
        <v>4</v>
      </c>
      <c r="J43" s="1">
        <f t="shared" si="29"/>
        <v>155</v>
      </c>
    </row>
    <row r="44" spans="1:10">
      <c r="B44" s="1">
        <v>8</v>
      </c>
      <c r="C44" s="33">
        <f t="shared" si="28"/>
        <v>3.6</v>
      </c>
      <c r="D44" s="1">
        <v>6</v>
      </c>
      <c r="E44" s="1">
        <v>9</v>
      </c>
      <c r="F44" s="1">
        <v>44</v>
      </c>
      <c r="G44" s="1">
        <v>71</v>
      </c>
      <c r="H44" s="1">
        <v>20</v>
      </c>
      <c r="I44" s="1">
        <v>5</v>
      </c>
      <c r="J44" s="1">
        <f t="shared" si="29"/>
        <v>155</v>
      </c>
    </row>
    <row r="45" spans="1:10">
      <c r="B45" s="1">
        <v>9</v>
      </c>
      <c r="C45" s="33">
        <f t="shared" si="28"/>
        <v>3.2533333333333334</v>
      </c>
      <c r="D45" s="1">
        <v>18</v>
      </c>
      <c r="E45" s="1">
        <v>24</v>
      </c>
      <c r="F45" s="1">
        <v>34</v>
      </c>
      <c r="G45" s="1">
        <v>50</v>
      </c>
      <c r="H45" s="1">
        <v>24</v>
      </c>
      <c r="I45" s="1">
        <v>5</v>
      </c>
      <c r="J45" s="1">
        <f t="shared" si="29"/>
        <v>155</v>
      </c>
    </row>
    <row r="51" spans="1:11">
      <c r="A51" t="s">
        <v>27</v>
      </c>
      <c r="B51" t="s">
        <v>30</v>
      </c>
      <c r="D51" s="2">
        <v>1</v>
      </c>
      <c r="E51" s="2">
        <v>2</v>
      </c>
      <c r="F51" s="2">
        <v>3</v>
      </c>
      <c r="G51" s="1">
        <v>4</v>
      </c>
      <c r="H51" s="2">
        <v>5</v>
      </c>
    </row>
    <row r="53" spans="1:11">
      <c r="A53" t="s">
        <v>3</v>
      </c>
      <c r="B53" s="1">
        <v>1</v>
      </c>
      <c r="C53" s="33">
        <f t="shared" ref="C53:C60" si="30">((1*D53)+(2*E53)+(3*F53)+(4*G53)+(5*H53))/(J53-I53)</f>
        <v>3.9318181818181817</v>
      </c>
      <c r="D53" s="3">
        <v>0</v>
      </c>
      <c r="E53" s="3">
        <v>2</v>
      </c>
      <c r="F53" s="3">
        <v>14</v>
      </c>
      <c r="G53" s="3">
        <v>13</v>
      </c>
      <c r="H53" s="3">
        <v>15</v>
      </c>
      <c r="I53" s="15">
        <v>0</v>
      </c>
      <c r="J53" s="1">
        <f>SUM(D53:I53)</f>
        <v>44</v>
      </c>
      <c r="K53" t="s">
        <v>31</v>
      </c>
    </row>
    <row r="54" spans="1:11">
      <c r="B54" s="1">
        <v>2</v>
      </c>
      <c r="C54" s="33">
        <f t="shared" si="30"/>
        <v>4.3181818181818183</v>
      </c>
      <c r="D54" s="3">
        <v>0</v>
      </c>
      <c r="E54" s="3">
        <v>2</v>
      </c>
      <c r="F54" s="3">
        <v>6</v>
      </c>
      <c r="G54" s="3">
        <v>12</v>
      </c>
      <c r="H54" s="3">
        <v>24</v>
      </c>
      <c r="I54" s="15">
        <v>0</v>
      </c>
      <c r="J54" s="1">
        <f t="shared" ref="J54:J60" si="31">SUM(D54:I54)</f>
        <v>44</v>
      </c>
      <c r="K54" t="s">
        <v>32</v>
      </c>
    </row>
    <row r="55" spans="1:11">
      <c r="B55" s="1">
        <v>3</v>
      </c>
      <c r="C55" s="33">
        <f t="shared" si="30"/>
        <v>4.4883720930232558</v>
      </c>
      <c r="D55" s="3">
        <v>0</v>
      </c>
      <c r="E55" s="3">
        <v>0</v>
      </c>
      <c r="F55" s="3">
        <v>8</v>
      </c>
      <c r="G55" s="3">
        <v>6</v>
      </c>
      <c r="H55" s="3">
        <v>29</v>
      </c>
      <c r="I55" s="15">
        <v>1</v>
      </c>
      <c r="J55" s="1">
        <f t="shared" si="31"/>
        <v>44</v>
      </c>
    </row>
    <row r="56" spans="1:11">
      <c r="B56" s="1">
        <v>4</v>
      </c>
      <c r="C56" s="33">
        <f t="shared" si="30"/>
        <v>3.7954545454545454</v>
      </c>
      <c r="D56" s="3">
        <v>4</v>
      </c>
      <c r="E56" s="3">
        <v>2</v>
      </c>
      <c r="F56" s="3">
        <v>9</v>
      </c>
      <c r="G56" s="3">
        <v>13</v>
      </c>
      <c r="H56" s="3">
        <v>16</v>
      </c>
      <c r="I56" s="15">
        <v>0</v>
      </c>
      <c r="J56" s="1">
        <f t="shared" si="31"/>
        <v>44</v>
      </c>
    </row>
    <row r="57" spans="1:11">
      <c r="B57" s="1">
        <v>5</v>
      </c>
      <c r="C57" s="33">
        <f t="shared" si="30"/>
        <v>4.3636363636363633</v>
      </c>
      <c r="D57" s="3">
        <v>0</v>
      </c>
      <c r="E57" s="3">
        <v>1</v>
      </c>
      <c r="F57" s="3">
        <v>7</v>
      </c>
      <c r="G57" s="3">
        <v>11</v>
      </c>
      <c r="H57" s="3">
        <v>25</v>
      </c>
      <c r="I57" s="15">
        <v>0</v>
      </c>
      <c r="J57" s="1">
        <f t="shared" si="31"/>
        <v>44</v>
      </c>
    </row>
    <row r="58" spans="1:11">
      <c r="B58" s="1">
        <v>6</v>
      </c>
      <c r="C58" s="33">
        <f t="shared" si="30"/>
        <v>3.4186046511627906</v>
      </c>
      <c r="D58" s="3">
        <v>12</v>
      </c>
      <c r="E58" s="3">
        <v>1</v>
      </c>
      <c r="F58" s="3">
        <v>5</v>
      </c>
      <c r="G58" s="3">
        <v>7</v>
      </c>
      <c r="H58" s="3">
        <v>18</v>
      </c>
      <c r="I58" s="15">
        <v>1</v>
      </c>
      <c r="J58" s="1">
        <f t="shared" si="31"/>
        <v>44</v>
      </c>
    </row>
    <row r="59" spans="1:11">
      <c r="B59" s="1">
        <v>7</v>
      </c>
      <c r="C59" s="33">
        <f t="shared" si="30"/>
        <v>2.4054054054054053</v>
      </c>
      <c r="D59" s="3">
        <v>9</v>
      </c>
      <c r="E59" s="3">
        <v>10</v>
      </c>
      <c r="F59" s="3">
        <v>14</v>
      </c>
      <c r="G59" s="3">
        <v>2</v>
      </c>
      <c r="H59" s="3">
        <v>2</v>
      </c>
      <c r="I59" s="15">
        <v>7</v>
      </c>
      <c r="J59" s="1">
        <f t="shared" si="31"/>
        <v>44</v>
      </c>
    </row>
    <row r="60" spans="1:11">
      <c r="B60" s="1">
        <v>8</v>
      </c>
      <c r="C60" s="33">
        <f t="shared" si="30"/>
        <v>4.7209302325581399</v>
      </c>
      <c r="D60" s="3">
        <v>1</v>
      </c>
      <c r="E60" s="3">
        <v>2</v>
      </c>
      <c r="F60" s="3">
        <v>0</v>
      </c>
      <c r="G60" s="3">
        <v>2</v>
      </c>
      <c r="H60" s="3">
        <v>38</v>
      </c>
      <c r="I60" s="15">
        <v>1</v>
      </c>
      <c r="J60" s="1">
        <f t="shared" si="31"/>
        <v>44</v>
      </c>
    </row>
    <row r="61" spans="1:11">
      <c r="B61" s="1"/>
      <c r="E61" s="1"/>
    </row>
    <row r="62" spans="1:11">
      <c r="B62" s="1"/>
      <c r="E62" s="1"/>
    </row>
    <row r="63" spans="1:11">
      <c r="A63" t="s">
        <v>4</v>
      </c>
      <c r="B63" s="1">
        <v>1</v>
      </c>
      <c r="C63" s="33">
        <f t="shared" ref="C63:C71" si="32">((1*D63)+(2*E63)+(3*F63)+(4*G63)+(5*H63))/(J63-I63)</f>
        <v>4.3181818181818183</v>
      </c>
      <c r="D63" s="3">
        <v>0</v>
      </c>
      <c r="E63" s="3">
        <v>2</v>
      </c>
      <c r="F63" s="3">
        <v>2</v>
      </c>
      <c r="G63" s="3">
        <v>20</v>
      </c>
      <c r="H63" s="3">
        <v>20</v>
      </c>
      <c r="I63" s="15">
        <v>0</v>
      </c>
      <c r="J63" s="1">
        <f t="shared" ref="J63:J70" si="33">SUM(D63:I63)</f>
        <v>44</v>
      </c>
    </row>
    <row r="64" spans="1:11">
      <c r="B64" s="1">
        <v>2</v>
      </c>
      <c r="C64" s="33">
        <f t="shared" si="32"/>
        <v>4.7954545454545459</v>
      </c>
      <c r="D64" s="3">
        <v>0</v>
      </c>
      <c r="E64" s="3">
        <v>0</v>
      </c>
      <c r="F64" s="3">
        <v>1</v>
      </c>
      <c r="G64" s="3">
        <v>7</v>
      </c>
      <c r="H64" s="3">
        <v>36</v>
      </c>
      <c r="I64" s="15">
        <v>0</v>
      </c>
      <c r="J64" s="1">
        <f t="shared" si="33"/>
        <v>44</v>
      </c>
    </row>
    <row r="65" spans="1:11">
      <c r="B65" s="1">
        <v>3</v>
      </c>
      <c r="C65" s="33">
        <f t="shared" si="32"/>
        <v>3.6818181818181817</v>
      </c>
      <c r="D65" s="3">
        <v>3</v>
      </c>
      <c r="E65" s="3">
        <v>5</v>
      </c>
      <c r="F65" s="3">
        <v>5</v>
      </c>
      <c r="G65" s="3">
        <v>21</v>
      </c>
      <c r="H65" s="3">
        <v>10</v>
      </c>
      <c r="I65" s="15">
        <v>0</v>
      </c>
      <c r="J65" s="1">
        <f t="shared" si="33"/>
        <v>44</v>
      </c>
    </row>
    <row r="66" spans="1:11">
      <c r="B66" s="1">
        <v>4</v>
      </c>
      <c r="C66" s="33">
        <f t="shared" si="32"/>
        <v>4.3636363636363633</v>
      </c>
      <c r="D66" s="3">
        <v>0</v>
      </c>
      <c r="E66" s="3">
        <v>1</v>
      </c>
      <c r="F66" s="3">
        <v>6</v>
      </c>
      <c r="G66" s="3">
        <v>13</v>
      </c>
      <c r="H66" s="3">
        <v>24</v>
      </c>
      <c r="I66" s="15">
        <v>0</v>
      </c>
      <c r="J66" s="1">
        <f t="shared" si="33"/>
        <v>44</v>
      </c>
    </row>
    <row r="67" spans="1:11">
      <c r="B67" s="1">
        <v>5</v>
      </c>
      <c r="C67" s="33">
        <f t="shared" si="32"/>
        <v>4.3636363636363633</v>
      </c>
      <c r="D67" s="3">
        <v>0</v>
      </c>
      <c r="E67" s="3">
        <v>0</v>
      </c>
      <c r="F67" s="3">
        <v>7</v>
      </c>
      <c r="G67" s="3">
        <v>14</v>
      </c>
      <c r="H67" s="3">
        <v>23</v>
      </c>
      <c r="I67" s="15">
        <v>0</v>
      </c>
      <c r="J67" s="1">
        <f t="shared" si="33"/>
        <v>44</v>
      </c>
    </row>
    <row r="68" spans="1:11">
      <c r="B68" s="1">
        <v>6</v>
      </c>
      <c r="C68" s="33">
        <f t="shared" si="32"/>
        <v>4.5</v>
      </c>
      <c r="D68" s="3">
        <v>0</v>
      </c>
      <c r="E68" s="3">
        <v>1</v>
      </c>
      <c r="F68" s="3">
        <v>3</v>
      </c>
      <c r="G68" s="3">
        <v>13</v>
      </c>
      <c r="H68" s="3">
        <v>27</v>
      </c>
      <c r="I68" s="15">
        <v>0</v>
      </c>
      <c r="J68" s="1">
        <f t="shared" si="33"/>
        <v>44</v>
      </c>
    </row>
    <row r="69" spans="1:11">
      <c r="B69" s="1">
        <v>7</v>
      </c>
      <c r="C69" s="33">
        <f t="shared" si="32"/>
        <v>4.2272727272727275</v>
      </c>
      <c r="D69" s="3">
        <v>1</v>
      </c>
      <c r="E69" s="3">
        <v>0</v>
      </c>
      <c r="F69" s="3">
        <v>7</v>
      </c>
      <c r="G69" s="3">
        <v>16</v>
      </c>
      <c r="H69" s="3">
        <v>20</v>
      </c>
      <c r="I69" s="15">
        <v>0</v>
      </c>
      <c r="J69" s="1">
        <f t="shared" si="33"/>
        <v>44</v>
      </c>
    </row>
    <row r="70" spans="1:11">
      <c r="B70" s="1">
        <v>8</v>
      </c>
      <c r="C70" s="33">
        <f t="shared" si="32"/>
        <v>4.25</v>
      </c>
      <c r="D70" s="3">
        <v>0</v>
      </c>
      <c r="E70" s="3">
        <v>1</v>
      </c>
      <c r="F70" s="3">
        <v>5</v>
      </c>
      <c r="G70" s="3">
        <v>20</v>
      </c>
      <c r="H70" s="3">
        <v>18</v>
      </c>
      <c r="I70" s="15">
        <v>0</v>
      </c>
      <c r="J70" s="1">
        <f t="shared" si="33"/>
        <v>44</v>
      </c>
    </row>
    <row r="71" spans="1:11">
      <c r="B71" s="1">
        <v>9</v>
      </c>
      <c r="C71" s="33">
        <f t="shared" si="32"/>
        <v>4.6363636363636367</v>
      </c>
      <c r="D71" s="3">
        <v>1</v>
      </c>
      <c r="E71" s="3">
        <v>0</v>
      </c>
      <c r="F71" s="3">
        <v>3</v>
      </c>
      <c r="G71" s="3">
        <v>6</v>
      </c>
      <c r="H71" s="3">
        <v>34</v>
      </c>
      <c r="I71" s="15">
        <v>0</v>
      </c>
      <c r="J71" s="1">
        <f>SUM(D71:I71)</f>
        <v>44</v>
      </c>
    </row>
    <row r="72" spans="1:11">
      <c r="I72" s="15"/>
    </row>
    <row r="73" spans="1:11">
      <c r="I73" s="15"/>
    </row>
    <row r="74" spans="1:11">
      <c r="A74" t="s">
        <v>27</v>
      </c>
      <c r="B74" t="s">
        <v>28</v>
      </c>
      <c r="D74" s="2">
        <v>1</v>
      </c>
      <c r="E74" s="2">
        <v>2</v>
      </c>
      <c r="F74" s="2">
        <v>3</v>
      </c>
      <c r="G74" s="1">
        <v>4</v>
      </c>
      <c r="H74" s="2">
        <v>5</v>
      </c>
    </row>
    <row r="76" spans="1:11">
      <c r="A76" t="s">
        <v>3</v>
      </c>
      <c r="B76" s="1">
        <v>1</v>
      </c>
      <c r="C76" s="33">
        <f t="shared" ref="C76:C83" si="34">((1*D76)+(2*E76)+(3*F76)+(4*G76)+(5*H76))/(J76-I76)</f>
        <v>3</v>
      </c>
      <c r="D76" s="3">
        <v>0</v>
      </c>
      <c r="E76" s="3">
        <v>6</v>
      </c>
      <c r="F76" s="3">
        <v>16</v>
      </c>
      <c r="G76" s="3">
        <v>4</v>
      </c>
      <c r="H76" s="3">
        <v>1</v>
      </c>
      <c r="I76" s="15">
        <v>0</v>
      </c>
      <c r="J76" s="1">
        <f>SUM(D76:I76)</f>
        <v>27</v>
      </c>
      <c r="K76" t="s">
        <v>33</v>
      </c>
    </row>
    <row r="77" spans="1:11">
      <c r="B77" s="1">
        <v>2</v>
      </c>
      <c r="C77" s="33">
        <f t="shared" si="34"/>
        <v>4.8518518518518521</v>
      </c>
      <c r="D77" s="3">
        <v>0</v>
      </c>
      <c r="E77" s="3">
        <v>0</v>
      </c>
      <c r="F77" s="3">
        <v>1</v>
      </c>
      <c r="G77" s="3">
        <v>2</v>
      </c>
      <c r="H77" s="3">
        <v>24</v>
      </c>
      <c r="I77" s="15">
        <v>0</v>
      </c>
      <c r="J77" s="1">
        <f t="shared" ref="J77:J83" si="35">SUM(D77:I77)</f>
        <v>27</v>
      </c>
    </row>
    <row r="78" spans="1:11">
      <c r="B78" s="1">
        <v>3</v>
      </c>
      <c r="C78" s="33">
        <f t="shared" si="34"/>
        <v>4.4814814814814818</v>
      </c>
      <c r="D78" s="3">
        <v>0</v>
      </c>
      <c r="E78" s="3">
        <v>0</v>
      </c>
      <c r="F78" s="3">
        <v>3</v>
      </c>
      <c r="G78" s="3">
        <v>8</v>
      </c>
      <c r="H78" s="3">
        <v>16</v>
      </c>
      <c r="I78" s="15">
        <v>0</v>
      </c>
      <c r="J78" s="1">
        <f t="shared" si="35"/>
        <v>27</v>
      </c>
    </row>
    <row r="79" spans="1:11">
      <c r="B79" s="1">
        <v>4</v>
      </c>
      <c r="C79" s="33">
        <f t="shared" si="34"/>
        <v>3.0384615384615383</v>
      </c>
      <c r="D79" s="3">
        <v>8</v>
      </c>
      <c r="E79" s="3">
        <v>1</v>
      </c>
      <c r="F79" s="3">
        <v>4</v>
      </c>
      <c r="G79" s="3">
        <v>8</v>
      </c>
      <c r="H79" s="3">
        <v>5</v>
      </c>
      <c r="I79" s="15">
        <v>1</v>
      </c>
      <c r="J79" s="1">
        <f t="shared" si="35"/>
        <v>27</v>
      </c>
    </row>
    <row r="80" spans="1:11">
      <c r="B80" s="1">
        <v>5</v>
      </c>
      <c r="C80" s="33">
        <f t="shared" si="34"/>
        <v>4.0740740740740744</v>
      </c>
      <c r="D80" s="3">
        <v>0</v>
      </c>
      <c r="E80" s="3">
        <v>0</v>
      </c>
      <c r="F80" s="3">
        <v>8</v>
      </c>
      <c r="G80" s="3">
        <v>9</v>
      </c>
      <c r="H80" s="3">
        <v>10</v>
      </c>
      <c r="I80" s="15">
        <v>0</v>
      </c>
      <c r="J80" s="1">
        <f t="shared" si="35"/>
        <v>27</v>
      </c>
    </row>
    <row r="81" spans="1:10">
      <c r="B81" s="1">
        <v>6</v>
      </c>
      <c r="C81" s="33">
        <f t="shared" si="34"/>
        <v>4.4444444444444446</v>
      </c>
      <c r="D81" s="3">
        <v>3</v>
      </c>
      <c r="E81" s="3">
        <v>0</v>
      </c>
      <c r="F81" s="3">
        <v>1</v>
      </c>
      <c r="G81" s="3">
        <v>1</v>
      </c>
      <c r="H81" s="3">
        <v>22</v>
      </c>
      <c r="I81" s="15">
        <v>0</v>
      </c>
      <c r="J81" s="1">
        <f t="shared" si="35"/>
        <v>27</v>
      </c>
    </row>
    <row r="82" spans="1:10">
      <c r="B82" s="1">
        <v>7</v>
      </c>
      <c r="C82" s="33">
        <f t="shared" si="34"/>
        <v>3.3333333333333335</v>
      </c>
      <c r="D82" s="3">
        <v>2</v>
      </c>
      <c r="E82" s="3">
        <v>4</v>
      </c>
      <c r="F82" s="3">
        <v>11</v>
      </c>
      <c r="G82" s="3">
        <v>3</v>
      </c>
      <c r="H82" s="3">
        <v>7</v>
      </c>
      <c r="I82" s="15">
        <v>0</v>
      </c>
      <c r="J82" s="1">
        <f t="shared" si="35"/>
        <v>27</v>
      </c>
    </row>
    <row r="83" spans="1:10">
      <c r="B83" s="1">
        <v>8</v>
      </c>
      <c r="C83" s="33">
        <f t="shared" si="34"/>
        <v>4.4444444444444446</v>
      </c>
      <c r="D83" s="3">
        <v>0</v>
      </c>
      <c r="E83" s="3">
        <v>0</v>
      </c>
      <c r="F83" s="3">
        <v>4</v>
      </c>
      <c r="G83" s="3">
        <v>7</v>
      </c>
      <c r="H83" s="3">
        <v>16</v>
      </c>
      <c r="I83" s="15">
        <v>0</v>
      </c>
      <c r="J83" s="1">
        <f t="shared" si="35"/>
        <v>27</v>
      </c>
    </row>
    <row r="84" spans="1:10">
      <c r="B84" s="1"/>
      <c r="E84" s="1"/>
    </row>
    <row r="85" spans="1:10">
      <c r="B85" s="1"/>
      <c r="E85" s="1"/>
    </row>
    <row r="86" spans="1:10">
      <c r="A86" t="s">
        <v>4</v>
      </c>
      <c r="B86" s="1">
        <v>1</v>
      </c>
      <c r="C86" s="33">
        <f t="shared" ref="C86:C94" si="36">((1*D86)+(2*E86)+(3*F86)+(4*G86)+(5*H86))/(J86-I86)</f>
        <v>4.2307692307692308</v>
      </c>
      <c r="D86" s="3">
        <v>0</v>
      </c>
      <c r="E86" s="3">
        <v>1</v>
      </c>
      <c r="F86" s="3">
        <v>3</v>
      </c>
      <c r="G86" s="3">
        <v>11</v>
      </c>
      <c r="H86" s="3">
        <v>11</v>
      </c>
      <c r="I86" s="15">
        <v>1</v>
      </c>
      <c r="J86" s="1">
        <f t="shared" ref="J86:J94" si="37">SUM(D86:I86)</f>
        <v>27</v>
      </c>
    </row>
    <row r="87" spans="1:10">
      <c r="B87" s="1">
        <v>2</v>
      </c>
      <c r="C87" s="33">
        <f t="shared" si="36"/>
        <v>4.9615384615384617</v>
      </c>
      <c r="D87" s="3">
        <v>0</v>
      </c>
      <c r="E87" s="3">
        <v>0</v>
      </c>
      <c r="F87" s="3">
        <v>0</v>
      </c>
      <c r="G87" s="3">
        <v>1</v>
      </c>
      <c r="H87" s="3">
        <v>25</v>
      </c>
      <c r="I87" s="15">
        <v>1</v>
      </c>
      <c r="J87" s="1">
        <f t="shared" si="37"/>
        <v>27</v>
      </c>
    </row>
    <row r="88" spans="1:10">
      <c r="B88" s="1">
        <v>3</v>
      </c>
      <c r="C88" s="33">
        <f t="shared" si="36"/>
        <v>3.5384615384615383</v>
      </c>
      <c r="D88" s="3">
        <v>1</v>
      </c>
      <c r="E88" s="3">
        <v>7</v>
      </c>
      <c r="F88" s="3">
        <v>1</v>
      </c>
      <c r="G88" s="3">
        <v>11</v>
      </c>
      <c r="H88" s="3">
        <v>6</v>
      </c>
      <c r="I88" s="15">
        <v>1</v>
      </c>
      <c r="J88" s="1">
        <f t="shared" si="37"/>
        <v>27</v>
      </c>
    </row>
    <row r="89" spans="1:10">
      <c r="B89" s="1">
        <v>4</v>
      </c>
      <c r="C89" s="33">
        <f t="shared" si="36"/>
        <v>4.4000000000000004</v>
      </c>
      <c r="D89" s="3">
        <v>0</v>
      </c>
      <c r="E89" s="3">
        <v>0</v>
      </c>
      <c r="F89" s="3">
        <v>2</v>
      </c>
      <c r="G89" s="3">
        <v>11</v>
      </c>
      <c r="H89" s="3">
        <v>12</v>
      </c>
      <c r="I89" s="15">
        <v>2</v>
      </c>
      <c r="J89" s="1">
        <f t="shared" si="37"/>
        <v>27</v>
      </c>
    </row>
    <row r="90" spans="1:10">
      <c r="B90" s="1">
        <v>5</v>
      </c>
      <c r="C90" s="33">
        <f t="shared" si="36"/>
        <v>4.115384615384615</v>
      </c>
      <c r="D90" s="3">
        <v>0</v>
      </c>
      <c r="E90" s="3">
        <v>0</v>
      </c>
      <c r="F90" s="3">
        <v>5</v>
      </c>
      <c r="G90" s="3">
        <v>13</v>
      </c>
      <c r="H90" s="3">
        <v>8</v>
      </c>
      <c r="I90" s="15">
        <v>1</v>
      </c>
      <c r="J90" s="1">
        <f t="shared" si="37"/>
        <v>27</v>
      </c>
    </row>
    <row r="91" spans="1:10">
      <c r="B91" s="1">
        <v>6</v>
      </c>
      <c r="C91" s="33">
        <f t="shared" si="36"/>
        <v>4.3600000000000003</v>
      </c>
      <c r="D91" s="3">
        <v>0</v>
      </c>
      <c r="E91" s="3">
        <v>0</v>
      </c>
      <c r="F91" s="3">
        <v>2</v>
      </c>
      <c r="G91" s="3">
        <v>12</v>
      </c>
      <c r="H91" s="3">
        <v>11</v>
      </c>
      <c r="I91" s="15">
        <v>2</v>
      </c>
      <c r="J91" s="1">
        <f t="shared" si="37"/>
        <v>27</v>
      </c>
    </row>
    <row r="92" spans="1:10">
      <c r="B92" s="1">
        <v>7</v>
      </c>
      <c r="C92" s="33">
        <f t="shared" si="36"/>
        <v>4.3076923076923075</v>
      </c>
      <c r="D92" s="3">
        <v>0</v>
      </c>
      <c r="E92" s="3">
        <v>1</v>
      </c>
      <c r="F92" s="3">
        <v>5</v>
      </c>
      <c r="G92" s="3">
        <v>5</v>
      </c>
      <c r="H92" s="3">
        <v>15</v>
      </c>
      <c r="I92" s="15">
        <v>1</v>
      </c>
      <c r="J92" s="1">
        <f t="shared" si="37"/>
        <v>27</v>
      </c>
    </row>
    <row r="93" spans="1:10">
      <c r="B93" s="1">
        <v>8</v>
      </c>
      <c r="C93" s="33">
        <f t="shared" si="36"/>
        <v>3.4615384615384617</v>
      </c>
      <c r="D93" s="3">
        <v>0</v>
      </c>
      <c r="E93" s="3">
        <v>4</v>
      </c>
      <c r="F93" s="3">
        <v>10</v>
      </c>
      <c r="G93" s="3">
        <v>8</v>
      </c>
      <c r="H93" s="3">
        <v>4</v>
      </c>
      <c r="I93" s="15">
        <v>1</v>
      </c>
      <c r="J93" s="1">
        <f t="shared" si="37"/>
        <v>27</v>
      </c>
    </row>
    <row r="94" spans="1:10">
      <c r="B94" s="1">
        <v>9</v>
      </c>
      <c r="C94" s="33">
        <f t="shared" si="36"/>
        <v>4.6538461538461542</v>
      </c>
      <c r="D94" s="3">
        <v>0</v>
      </c>
      <c r="E94" s="3">
        <v>0</v>
      </c>
      <c r="F94" s="3">
        <v>1</v>
      </c>
      <c r="G94" s="3">
        <v>7</v>
      </c>
      <c r="H94" s="3">
        <v>18</v>
      </c>
      <c r="I94" s="15">
        <v>1</v>
      </c>
      <c r="J94" s="1">
        <f t="shared" si="37"/>
        <v>27</v>
      </c>
    </row>
    <row r="95" spans="1:10">
      <c r="I95" s="15"/>
    </row>
    <row r="96" spans="1:10">
      <c r="I96" s="15"/>
    </row>
    <row r="97" spans="1:11">
      <c r="I97" s="15"/>
    </row>
    <row r="102" spans="1:11">
      <c r="A102" t="s">
        <v>27</v>
      </c>
      <c r="B102" t="s">
        <v>29</v>
      </c>
      <c r="D102" s="2">
        <v>1</v>
      </c>
      <c r="E102" s="2">
        <v>2</v>
      </c>
      <c r="F102" s="2">
        <v>3</v>
      </c>
      <c r="G102" s="1">
        <v>4</v>
      </c>
      <c r="H102" s="2">
        <v>5</v>
      </c>
    </row>
    <row r="104" spans="1:11">
      <c r="A104" t="s">
        <v>3</v>
      </c>
      <c r="B104" s="1">
        <v>1</v>
      </c>
      <c r="C104" s="33">
        <f t="shared" ref="C104:C111" si="38">((1*D104)+(2*E104)+(3*F104)+(4*G104)+(5*H104))/(J104-I104)</f>
        <v>3.1153846153846154</v>
      </c>
      <c r="D104" s="3">
        <v>2</v>
      </c>
      <c r="E104" s="3">
        <v>6</v>
      </c>
      <c r="F104" s="3">
        <v>10</v>
      </c>
      <c r="G104" s="3">
        <v>3</v>
      </c>
      <c r="H104" s="3">
        <v>5</v>
      </c>
      <c r="I104" s="15">
        <v>0</v>
      </c>
      <c r="J104" s="1">
        <f>SUM(D104:I104)</f>
        <v>26</v>
      </c>
      <c r="K104" t="s">
        <v>31</v>
      </c>
    </row>
    <row r="105" spans="1:11">
      <c r="B105" s="1">
        <v>2</v>
      </c>
      <c r="C105" s="33">
        <f t="shared" si="38"/>
        <v>4.6538461538461542</v>
      </c>
      <c r="D105" s="3">
        <v>0</v>
      </c>
      <c r="E105" s="3">
        <v>0</v>
      </c>
      <c r="F105" s="3">
        <v>1</v>
      </c>
      <c r="G105" s="3">
        <v>7</v>
      </c>
      <c r="H105" s="3">
        <v>18</v>
      </c>
      <c r="I105" s="15">
        <v>0</v>
      </c>
      <c r="J105" s="1">
        <f t="shared" ref="J105:J111" si="39">SUM(D105:I105)</f>
        <v>26</v>
      </c>
    </row>
    <row r="106" spans="1:11">
      <c r="B106" s="1">
        <v>3</v>
      </c>
      <c r="C106" s="33">
        <f t="shared" si="38"/>
        <v>4.5</v>
      </c>
      <c r="D106" s="3">
        <v>0</v>
      </c>
      <c r="E106" s="3">
        <v>1</v>
      </c>
      <c r="F106" s="3">
        <v>4</v>
      </c>
      <c r="G106" s="3">
        <v>2</v>
      </c>
      <c r="H106" s="3">
        <v>19</v>
      </c>
      <c r="I106" s="15">
        <v>0</v>
      </c>
      <c r="J106" s="1">
        <f t="shared" si="39"/>
        <v>26</v>
      </c>
    </row>
    <row r="107" spans="1:11">
      <c r="B107" s="1">
        <v>4</v>
      </c>
      <c r="C107" s="33">
        <f t="shared" si="38"/>
        <v>3.3461538461538463</v>
      </c>
      <c r="D107" s="3">
        <v>4</v>
      </c>
      <c r="E107" s="3">
        <v>1</v>
      </c>
      <c r="F107" s="3">
        <v>10</v>
      </c>
      <c r="G107" s="3">
        <v>4</v>
      </c>
      <c r="H107" s="3">
        <v>7</v>
      </c>
      <c r="I107" s="15">
        <v>0</v>
      </c>
      <c r="J107" s="1">
        <f t="shared" si="39"/>
        <v>26</v>
      </c>
    </row>
    <row r="108" spans="1:11">
      <c r="B108" s="1">
        <v>5</v>
      </c>
      <c r="C108" s="33">
        <f t="shared" si="38"/>
        <v>3.2</v>
      </c>
      <c r="D108" s="3">
        <v>1</v>
      </c>
      <c r="E108" s="3">
        <v>7</v>
      </c>
      <c r="F108" s="3">
        <v>7</v>
      </c>
      <c r="G108" s="3">
        <v>6</v>
      </c>
      <c r="H108" s="3">
        <v>4</v>
      </c>
      <c r="I108" s="15">
        <v>1</v>
      </c>
      <c r="J108" s="1">
        <f t="shared" si="39"/>
        <v>26</v>
      </c>
    </row>
    <row r="109" spans="1:11">
      <c r="B109" s="1">
        <v>6</v>
      </c>
      <c r="C109" s="33">
        <f t="shared" si="38"/>
        <v>3.68</v>
      </c>
      <c r="D109" s="3">
        <v>5</v>
      </c>
      <c r="E109" s="3">
        <v>1</v>
      </c>
      <c r="F109" s="3">
        <v>3</v>
      </c>
      <c r="G109" s="3">
        <v>4</v>
      </c>
      <c r="H109" s="3">
        <v>12</v>
      </c>
      <c r="I109" s="15">
        <v>1</v>
      </c>
      <c r="J109" s="1">
        <f t="shared" si="39"/>
        <v>26</v>
      </c>
    </row>
    <row r="110" spans="1:11">
      <c r="B110" s="1">
        <v>7</v>
      </c>
      <c r="C110" s="33">
        <f t="shared" si="38"/>
        <v>2.3461538461538463</v>
      </c>
      <c r="D110" s="3">
        <v>7</v>
      </c>
      <c r="E110" s="3">
        <v>8</v>
      </c>
      <c r="F110" s="3">
        <v>8</v>
      </c>
      <c r="G110" s="3">
        <v>1</v>
      </c>
      <c r="H110" s="3">
        <v>2</v>
      </c>
      <c r="I110" s="15">
        <v>0</v>
      </c>
      <c r="J110" s="1">
        <f t="shared" si="39"/>
        <v>26</v>
      </c>
    </row>
    <row r="111" spans="1:11">
      <c r="B111" s="1">
        <v>8</v>
      </c>
      <c r="C111" s="33">
        <f t="shared" si="38"/>
        <v>4.615384615384615</v>
      </c>
      <c r="D111" s="3">
        <v>0</v>
      </c>
      <c r="E111" s="3">
        <v>0</v>
      </c>
      <c r="F111" s="3">
        <v>3</v>
      </c>
      <c r="G111" s="3">
        <v>4</v>
      </c>
      <c r="H111" s="3">
        <v>19</v>
      </c>
      <c r="I111" s="15">
        <v>0</v>
      </c>
      <c r="J111" s="1">
        <f t="shared" si="39"/>
        <v>26</v>
      </c>
    </row>
    <row r="112" spans="1:11">
      <c r="B112" s="1"/>
      <c r="E112" s="1"/>
    </row>
    <row r="113" spans="1:10">
      <c r="B113" s="1"/>
      <c r="E113" s="1"/>
    </row>
    <row r="114" spans="1:10">
      <c r="A114" t="s">
        <v>4</v>
      </c>
      <c r="B114" s="1">
        <v>1</v>
      </c>
      <c r="C114" s="33">
        <f t="shared" ref="C114:C122" si="40">((1*D114)+(2*E114)+(3*F114)+(4*G114)+(5*H114))/(J114-I114)</f>
        <v>4.8076923076923075</v>
      </c>
      <c r="D114" s="3">
        <v>0</v>
      </c>
      <c r="E114" s="3">
        <v>0</v>
      </c>
      <c r="F114" s="3">
        <v>2</v>
      </c>
      <c r="G114" s="3">
        <v>1</v>
      </c>
      <c r="H114" s="3">
        <v>23</v>
      </c>
      <c r="I114" s="15">
        <v>0</v>
      </c>
      <c r="J114" s="1">
        <f t="shared" ref="J114:J121" si="41">SUM(D114:I114)</f>
        <v>26</v>
      </c>
    </row>
    <row r="115" spans="1:10">
      <c r="B115" s="1">
        <v>2</v>
      </c>
      <c r="C115" s="33">
        <f t="shared" si="40"/>
        <v>4.8461538461538458</v>
      </c>
      <c r="D115" s="3">
        <v>0</v>
      </c>
      <c r="E115" s="3">
        <v>0</v>
      </c>
      <c r="F115" s="3">
        <v>0</v>
      </c>
      <c r="G115" s="3">
        <v>4</v>
      </c>
      <c r="H115" s="3">
        <v>22</v>
      </c>
      <c r="I115" s="15">
        <v>0</v>
      </c>
      <c r="J115" s="1">
        <f t="shared" si="41"/>
        <v>26</v>
      </c>
    </row>
    <row r="116" spans="1:10">
      <c r="B116" s="1">
        <v>3</v>
      </c>
      <c r="C116" s="33">
        <f t="shared" si="40"/>
        <v>3.6538461538461537</v>
      </c>
      <c r="D116" s="3">
        <v>0</v>
      </c>
      <c r="E116" s="3">
        <v>3</v>
      </c>
      <c r="F116" s="3">
        <v>7</v>
      </c>
      <c r="G116" s="3">
        <v>12</v>
      </c>
      <c r="H116" s="3">
        <v>4</v>
      </c>
      <c r="I116" s="15">
        <v>0</v>
      </c>
      <c r="J116" s="1">
        <f t="shared" si="41"/>
        <v>26</v>
      </c>
    </row>
    <row r="117" spans="1:10">
      <c r="B117" s="1">
        <v>4</v>
      </c>
      <c r="C117" s="33">
        <f t="shared" si="40"/>
        <v>4.4615384615384617</v>
      </c>
      <c r="D117" s="3">
        <v>0</v>
      </c>
      <c r="E117" s="3">
        <v>1</v>
      </c>
      <c r="F117" s="3">
        <v>3</v>
      </c>
      <c r="G117" s="3">
        <v>5</v>
      </c>
      <c r="H117" s="3">
        <v>17</v>
      </c>
      <c r="I117" s="15">
        <v>0</v>
      </c>
      <c r="J117" s="1">
        <f t="shared" si="41"/>
        <v>26</v>
      </c>
    </row>
    <row r="118" spans="1:10">
      <c r="B118" s="1">
        <v>5</v>
      </c>
      <c r="C118" s="33">
        <f t="shared" si="40"/>
        <v>4.5769230769230766</v>
      </c>
      <c r="D118" s="3">
        <v>0</v>
      </c>
      <c r="E118" s="3">
        <v>0</v>
      </c>
      <c r="F118" s="3">
        <v>4</v>
      </c>
      <c r="G118" s="3">
        <v>3</v>
      </c>
      <c r="H118" s="3">
        <v>19</v>
      </c>
      <c r="I118" s="15">
        <v>0</v>
      </c>
      <c r="J118" s="1">
        <f t="shared" si="41"/>
        <v>26</v>
      </c>
    </row>
    <row r="119" spans="1:10">
      <c r="B119" s="1">
        <v>6</v>
      </c>
      <c r="C119" s="33">
        <f t="shared" si="40"/>
        <v>4.5384615384615383</v>
      </c>
      <c r="D119" s="3">
        <v>0</v>
      </c>
      <c r="E119" s="3">
        <v>0</v>
      </c>
      <c r="F119" s="3">
        <v>4</v>
      </c>
      <c r="G119" s="3">
        <v>4</v>
      </c>
      <c r="H119" s="3">
        <v>18</v>
      </c>
      <c r="I119" s="15">
        <v>0</v>
      </c>
      <c r="J119" s="1">
        <f t="shared" si="41"/>
        <v>26</v>
      </c>
    </row>
    <row r="120" spans="1:10">
      <c r="B120" s="1">
        <v>7</v>
      </c>
      <c r="C120" s="33">
        <f t="shared" si="40"/>
        <v>4.2692307692307692</v>
      </c>
      <c r="D120" s="3">
        <v>0</v>
      </c>
      <c r="E120" s="3">
        <v>0</v>
      </c>
      <c r="F120" s="3">
        <v>5</v>
      </c>
      <c r="G120" s="3">
        <v>9</v>
      </c>
      <c r="H120" s="3">
        <v>12</v>
      </c>
      <c r="I120" s="15">
        <v>0</v>
      </c>
      <c r="J120" s="1">
        <f t="shared" si="41"/>
        <v>26</v>
      </c>
    </row>
    <row r="121" spans="1:10">
      <c r="B121" s="1">
        <v>8</v>
      </c>
      <c r="C121" s="33">
        <f t="shared" si="40"/>
        <v>4.115384615384615</v>
      </c>
      <c r="D121" s="3">
        <v>0</v>
      </c>
      <c r="E121" s="3">
        <v>0</v>
      </c>
      <c r="F121" s="3">
        <v>9</v>
      </c>
      <c r="G121" s="3">
        <v>5</v>
      </c>
      <c r="H121" s="3">
        <v>12</v>
      </c>
      <c r="I121" s="15">
        <v>0</v>
      </c>
      <c r="J121" s="1">
        <f t="shared" si="41"/>
        <v>26</v>
      </c>
    </row>
    <row r="122" spans="1:10">
      <c r="B122" s="1">
        <v>9</v>
      </c>
      <c r="C122" s="33">
        <f t="shared" si="40"/>
        <v>4.666666666666667</v>
      </c>
      <c r="D122" s="3">
        <v>0</v>
      </c>
      <c r="E122" s="3">
        <v>1</v>
      </c>
      <c r="F122" s="3">
        <v>0</v>
      </c>
      <c r="G122" s="3">
        <v>5</v>
      </c>
      <c r="H122" s="3">
        <v>18</v>
      </c>
      <c r="I122" s="15">
        <v>2</v>
      </c>
      <c r="J122" s="1">
        <f>SUM(D122:I122)</f>
        <v>26</v>
      </c>
    </row>
    <row r="153" spans="1:10">
      <c r="A153" t="s">
        <v>27</v>
      </c>
      <c r="B153" t="s">
        <v>2</v>
      </c>
      <c r="D153" s="2">
        <v>1</v>
      </c>
      <c r="E153" s="2">
        <v>2</v>
      </c>
      <c r="F153" s="2">
        <v>3</v>
      </c>
      <c r="G153" s="1">
        <v>4</v>
      </c>
      <c r="H153" s="2">
        <v>5</v>
      </c>
      <c r="I153" t="s">
        <v>34</v>
      </c>
      <c r="J153" t="s">
        <v>2</v>
      </c>
    </row>
    <row r="155" spans="1:10">
      <c r="A155" t="s">
        <v>3</v>
      </c>
      <c r="B155" s="1">
        <v>1</v>
      </c>
      <c r="C155" s="33">
        <f t="shared" ref="C155:C162" si="42">((1*D155)+(2*E155)+(3*F155)+(4*G155)+(5*H155))/(J155-I155)</f>
        <v>3.4536082474226806</v>
      </c>
      <c r="D155" s="3">
        <f>D53+D76+D104</f>
        <v>2</v>
      </c>
      <c r="E155" s="3">
        <f t="shared" ref="E155:H155" si="43">E53+E76+E104</f>
        <v>14</v>
      </c>
      <c r="F155" s="3">
        <f t="shared" si="43"/>
        <v>40</v>
      </c>
      <c r="G155" s="3">
        <f t="shared" si="43"/>
        <v>20</v>
      </c>
      <c r="H155" s="3">
        <f t="shared" si="43"/>
        <v>21</v>
      </c>
      <c r="I155" s="3">
        <f>I53+I76+I104</f>
        <v>0</v>
      </c>
      <c r="J155" s="1">
        <f>SUM(D155:I155)</f>
        <v>97</v>
      </c>
    </row>
    <row r="156" spans="1:10">
      <c r="B156" s="1">
        <v>2</v>
      </c>
      <c r="C156" s="33">
        <f t="shared" si="42"/>
        <v>4.5567010309278349</v>
      </c>
      <c r="D156" s="3">
        <f t="shared" ref="D156:I156" si="44">D54+D77+D105</f>
        <v>0</v>
      </c>
      <c r="E156" s="3">
        <f t="shared" si="44"/>
        <v>2</v>
      </c>
      <c r="F156" s="3">
        <f t="shared" si="44"/>
        <v>8</v>
      </c>
      <c r="G156" s="3">
        <f t="shared" si="44"/>
        <v>21</v>
      </c>
      <c r="H156" s="3">
        <f t="shared" si="44"/>
        <v>66</v>
      </c>
      <c r="I156" s="3">
        <f t="shared" si="44"/>
        <v>0</v>
      </c>
      <c r="J156" s="1">
        <f t="shared" ref="J156:J162" si="45">SUM(D156:I156)</f>
        <v>97</v>
      </c>
    </row>
    <row r="157" spans="1:10">
      <c r="B157" s="1">
        <v>3</v>
      </c>
      <c r="C157" s="33">
        <f t="shared" si="42"/>
        <v>4.489583333333333</v>
      </c>
      <c r="D157" s="3">
        <f t="shared" ref="D157:I157" si="46">D55+D78+D106</f>
        <v>0</v>
      </c>
      <c r="E157" s="3">
        <f t="shared" si="46"/>
        <v>1</v>
      </c>
      <c r="F157" s="3">
        <f t="shared" si="46"/>
        <v>15</v>
      </c>
      <c r="G157" s="3">
        <f t="shared" si="46"/>
        <v>16</v>
      </c>
      <c r="H157" s="3">
        <f t="shared" si="46"/>
        <v>64</v>
      </c>
      <c r="I157" s="3">
        <f t="shared" si="46"/>
        <v>1</v>
      </c>
      <c r="J157" s="1">
        <f t="shared" si="45"/>
        <v>97</v>
      </c>
    </row>
    <row r="158" spans="1:10">
      <c r="B158" s="1">
        <v>4</v>
      </c>
      <c r="C158" s="33">
        <f t="shared" si="42"/>
        <v>3.46875</v>
      </c>
      <c r="D158" s="3">
        <f t="shared" ref="D158:I158" si="47">D56+D79+D107</f>
        <v>16</v>
      </c>
      <c r="E158" s="3">
        <f t="shared" si="47"/>
        <v>4</v>
      </c>
      <c r="F158" s="3">
        <f t="shared" si="47"/>
        <v>23</v>
      </c>
      <c r="G158" s="3">
        <f t="shared" si="47"/>
        <v>25</v>
      </c>
      <c r="H158" s="3">
        <f t="shared" si="47"/>
        <v>28</v>
      </c>
      <c r="I158" s="3">
        <f t="shared" si="47"/>
        <v>1</v>
      </c>
      <c r="J158" s="1">
        <f t="shared" si="45"/>
        <v>97</v>
      </c>
    </row>
    <row r="159" spans="1:10">
      <c r="B159" s="1">
        <v>5</v>
      </c>
      <c r="C159" s="33">
        <f t="shared" si="42"/>
        <v>3.9791666666666665</v>
      </c>
      <c r="D159" s="3">
        <f t="shared" ref="D159:I159" si="48">D57+D80+D108</f>
        <v>1</v>
      </c>
      <c r="E159" s="3">
        <f t="shared" si="48"/>
        <v>8</v>
      </c>
      <c r="F159" s="3">
        <f t="shared" si="48"/>
        <v>22</v>
      </c>
      <c r="G159" s="3">
        <f t="shared" si="48"/>
        <v>26</v>
      </c>
      <c r="H159" s="3">
        <f t="shared" si="48"/>
        <v>39</v>
      </c>
      <c r="I159" s="3">
        <f t="shared" si="48"/>
        <v>1</v>
      </c>
      <c r="J159" s="1">
        <f t="shared" si="45"/>
        <v>97</v>
      </c>
    </row>
    <row r="160" spans="1:10">
      <c r="B160" s="1">
        <v>6</v>
      </c>
      <c r="C160" s="33">
        <f t="shared" si="42"/>
        <v>3.7789473684210528</v>
      </c>
      <c r="D160" s="3">
        <f t="shared" ref="D160:I160" si="49">D58+D81+D109</f>
        <v>20</v>
      </c>
      <c r="E160" s="3">
        <f t="shared" si="49"/>
        <v>2</v>
      </c>
      <c r="F160" s="3">
        <f t="shared" si="49"/>
        <v>9</v>
      </c>
      <c r="G160" s="3">
        <f t="shared" si="49"/>
        <v>12</v>
      </c>
      <c r="H160" s="3">
        <f t="shared" si="49"/>
        <v>52</v>
      </c>
      <c r="I160" s="3">
        <f t="shared" si="49"/>
        <v>2</v>
      </c>
      <c r="J160" s="1">
        <f t="shared" si="45"/>
        <v>97</v>
      </c>
    </row>
    <row r="161" spans="1:10">
      <c r="B161" s="1">
        <v>7</v>
      </c>
      <c r="C161" s="33">
        <f t="shared" si="42"/>
        <v>2.6666666666666665</v>
      </c>
      <c r="D161" s="3">
        <f t="shared" ref="D161:I161" si="50">D59+D82+D110</f>
        <v>18</v>
      </c>
      <c r="E161" s="3">
        <f t="shared" si="50"/>
        <v>22</v>
      </c>
      <c r="F161" s="3">
        <f t="shared" si="50"/>
        <v>33</v>
      </c>
      <c r="G161" s="3">
        <f t="shared" si="50"/>
        <v>6</v>
      </c>
      <c r="H161" s="3">
        <f t="shared" si="50"/>
        <v>11</v>
      </c>
      <c r="I161" s="3">
        <f t="shared" si="50"/>
        <v>7</v>
      </c>
      <c r="J161" s="1">
        <f t="shared" si="45"/>
        <v>97</v>
      </c>
    </row>
    <row r="162" spans="1:10">
      <c r="B162" s="1">
        <v>8</v>
      </c>
      <c r="C162" s="33">
        <f t="shared" si="42"/>
        <v>4.614583333333333</v>
      </c>
      <c r="D162" s="3">
        <f t="shared" ref="D162:I162" si="51">D60+D83+D111</f>
        <v>1</v>
      </c>
      <c r="E162" s="3">
        <f t="shared" si="51"/>
        <v>2</v>
      </c>
      <c r="F162" s="3">
        <f t="shared" si="51"/>
        <v>7</v>
      </c>
      <c r="G162" s="3">
        <f t="shared" si="51"/>
        <v>13</v>
      </c>
      <c r="H162" s="3">
        <f t="shared" si="51"/>
        <v>73</v>
      </c>
      <c r="I162" s="3">
        <f t="shared" si="51"/>
        <v>1</v>
      </c>
      <c r="J162" s="1">
        <f t="shared" si="45"/>
        <v>97</v>
      </c>
    </row>
    <row r="163" spans="1:10">
      <c r="B163" s="1"/>
      <c r="E163" s="1"/>
    </row>
    <row r="164" spans="1:10">
      <c r="B164" s="1"/>
      <c r="E164" s="1"/>
    </row>
    <row r="165" spans="1:10">
      <c r="A165" t="s">
        <v>4</v>
      </c>
      <c r="B165" s="1">
        <v>1</v>
      </c>
      <c r="C165" s="33">
        <f t="shared" ref="C165:C173" si="52">((1*D165)+(2*E165)+(3*F165)+(4*G165)+(5*H165))/(J165-I165)</f>
        <v>4.427083333333333</v>
      </c>
      <c r="D165" s="3">
        <f t="shared" ref="D165:I165" si="53">D63+D86+D114</f>
        <v>0</v>
      </c>
      <c r="E165" s="3">
        <f t="shared" si="53"/>
        <v>3</v>
      </c>
      <c r="F165" s="3">
        <f t="shared" si="53"/>
        <v>7</v>
      </c>
      <c r="G165" s="3">
        <f t="shared" si="53"/>
        <v>32</v>
      </c>
      <c r="H165" s="3">
        <f t="shared" si="53"/>
        <v>54</v>
      </c>
      <c r="I165" s="3">
        <f t="shared" si="53"/>
        <v>1</v>
      </c>
      <c r="J165" s="1">
        <f t="shared" ref="J165:J173" si="54">SUM(D165:I165)</f>
        <v>97</v>
      </c>
    </row>
    <row r="166" spans="1:10">
      <c r="B166" s="1">
        <v>2</v>
      </c>
      <c r="C166" s="33">
        <f t="shared" si="52"/>
        <v>4.854166666666667</v>
      </c>
      <c r="D166" s="3">
        <f t="shared" ref="D166:I166" si="55">D64+D87+D115</f>
        <v>0</v>
      </c>
      <c r="E166" s="3">
        <f t="shared" si="55"/>
        <v>0</v>
      </c>
      <c r="F166" s="3">
        <f t="shared" si="55"/>
        <v>1</v>
      </c>
      <c r="G166" s="3">
        <f t="shared" si="55"/>
        <v>12</v>
      </c>
      <c r="H166" s="3">
        <f t="shared" si="55"/>
        <v>83</v>
      </c>
      <c r="I166" s="3">
        <f t="shared" si="55"/>
        <v>1</v>
      </c>
      <c r="J166" s="1">
        <f t="shared" si="54"/>
        <v>97</v>
      </c>
    </row>
    <row r="167" spans="1:10">
      <c r="B167" s="1">
        <v>3</v>
      </c>
      <c r="C167" s="33">
        <f t="shared" si="52"/>
        <v>3.6354166666666665</v>
      </c>
      <c r="D167" s="3">
        <f t="shared" ref="D167:I167" si="56">D65+D88+D116</f>
        <v>4</v>
      </c>
      <c r="E167" s="3">
        <f t="shared" si="56"/>
        <v>15</v>
      </c>
      <c r="F167" s="3">
        <f t="shared" si="56"/>
        <v>13</v>
      </c>
      <c r="G167" s="3">
        <f t="shared" si="56"/>
        <v>44</v>
      </c>
      <c r="H167" s="3">
        <f t="shared" si="56"/>
        <v>20</v>
      </c>
      <c r="I167" s="3">
        <f t="shared" si="56"/>
        <v>1</v>
      </c>
      <c r="J167" s="1">
        <f t="shared" si="54"/>
        <v>97</v>
      </c>
    </row>
    <row r="168" spans="1:10">
      <c r="B168" s="1">
        <v>4</v>
      </c>
      <c r="C168" s="33">
        <f t="shared" si="52"/>
        <v>4.4000000000000004</v>
      </c>
      <c r="D168" s="3">
        <f t="shared" ref="D168:I168" si="57">D66+D89+D117</f>
        <v>0</v>
      </c>
      <c r="E168" s="3">
        <f t="shared" si="57"/>
        <v>2</v>
      </c>
      <c r="F168" s="3">
        <f t="shared" si="57"/>
        <v>11</v>
      </c>
      <c r="G168" s="3">
        <f t="shared" si="57"/>
        <v>29</v>
      </c>
      <c r="H168" s="3">
        <f t="shared" si="57"/>
        <v>53</v>
      </c>
      <c r="I168" s="3">
        <f t="shared" si="57"/>
        <v>2</v>
      </c>
      <c r="J168" s="1">
        <f t="shared" si="54"/>
        <v>97</v>
      </c>
    </row>
    <row r="169" spans="1:10">
      <c r="B169" s="1">
        <v>5</v>
      </c>
      <c r="C169" s="33">
        <f t="shared" si="52"/>
        <v>4.354166666666667</v>
      </c>
      <c r="D169" s="3">
        <f t="shared" ref="D169:I169" si="58">D67+D90+D118</f>
        <v>0</v>
      </c>
      <c r="E169" s="3">
        <f t="shared" si="58"/>
        <v>0</v>
      </c>
      <c r="F169" s="3">
        <f t="shared" si="58"/>
        <v>16</v>
      </c>
      <c r="G169" s="3">
        <f t="shared" si="58"/>
        <v>30</v>
      </c>
      <c r="H169" s="3">
        <f t="shared" si="58"/>
        <v>50</v>
      </c>
      <c r="I169" s="3">
        <f t="shared" si="58"/>
        <v>1</v>
      </c>
      <c r="J169" s="1">
        <f t="shared" si="54"/>
        <v>97</v>
      </c>
    </row>
    <row r="170" spans="1:10">
      <c r="B170" s="1">
        <v>6</v>
      </c>
      <c r="C170" s="33">
        <f t="shared" si="52"/>
        <v>4.4736842105263159</v>
      </c>
      <c r="D170" s="3">
        <f t="shared" ref="D170:I170" si="59">D68+D91+D119</f>
        <v>0</v>
      </c>
      <c r="E170" s="3">
        <f t="shared" si="59"/>
        <v>1</v>
      </c>
      <c r="F170" s="3">
        <f t="shared" si="59"/>
        <v>9</v>
      </c>
      <c r="G170" s="3">
        <f t="shared" si="59"/>
        <v>29</v>
      </c>
      <c r="H170" s="3">
        <f t="shared" si="59"/>
        <v>56</v>
      </c>
      <c r="I170" s="3">
        <f t="shared" si="59"/>
        <v>2</v>
      </c>
      <c r="J170" s="1">
        <f t="shared" si="54"/>
        <v>97</v>
      </c>
    </row>
    <row r="171" spans="1:10">
      <c r="B171" s="1">
        <v>7</v>
      </c>
      <c r="C171" s="33">
        <f t="shared" si="52"/>
        <v>4.260416666666667</v>
      </c>
      <c r="D171" s="3">
        <f t="shared" ref="D171:I171" si="60">D69+D92+D120</f>
        <v>1</v>
      </c>
      <c r="E171" s="3">
        <f t="shared" si="60"/>
        <v>1</v>
      </c>
      <c r="F171" s="3">
        <f t="shared" si="60"/>
        <v>17</v>
      </c>
      <c r="G171" s="3">
        <f t="shared" si="60"/>
        <v>30</v>
      </c>
      <c r="H171" s="3">
        <f t="shared" si="60"/>
        <v>47</v>
      </c>
      <c r="I171" s="3">
        <f t="shared" si="60"/>
        <v>1</v>
      </c>
      <c r="J171" s="1">
        <f t="shared" si="54"/>
        <v>97</v>
      </c>
    </row>
    <row r="172" spans="1:10">
      <c r="B172" s="1">
        <v>8</v>
      </c>
      <c r="C172" s="33">
        <f t="shared" si="52"/>
        <v>4</v>
      </c>
      <c r="D172" s="3">
        <f t="shared" ref="D172:I172" si="61">D70+D93+D121</f>
        <v>0</v>
      </c>
      <c r="E172" s="3">
        <f t="shared" si="61"/>
        <v>5</v>
      </c>
      <c r="F172" s="3">
        <f t="shared" si="61"/>
        <v>24</v>
      </c>
      <c r="G172" s="3">
        <f t="shared" si="61"/>
        <v>33</v>
      </c>
      <c r="H172" s="3">
        <f t="shared" si="61"/>
        <v>34</v>
      </c>
      <c r="I172" s="3">
        <f t="shared" si="61"/>
        <v>1</v>
      </c>
      <c r="J172" s="1">
        <f t="shared" si="54"/>
        <v>97</v>
      </c>
    </row>
    <row r="173" spans="1:10">
      <c r="B173" s="1">
        <v>9</v>
      </c>
      <c r="C173" s="33">
        <f t="shared" si="52"/>
        <v>4.6489361702127656</v>
      </c>
      <c r="D173" s="3">
        <f t="shared" ref="D173:I173" si="62">D71+D94+D122</f>
        <v>1</v>
      </c>
      <c r="E173" s="3">
        <f t="shared" si="62"/>
        <v>1</v>
      </c>
      <c r="F173" s="3">
        <f t="shared" si="62"/>
        <v>4</v>
      </c>
      <c r="G173" s="3">
        <f t="shared" si="62"/>
        <v>18</v>
      </c>
      <c r="H173" s="3">
        <f t="shared" si="62"/>
        <v>70</v>
      </c>
      <c r="I173" s="3">
        <f t="shared" si="62"/>
        <v>3</v>
      </c>
      <c r="J173" s="1">
        <f t="shared" si="54"/>
        <v>97</v>
      </c>
    </row>
    <row r="203" spans="1:10">
      <c r="A203" t="s">
        <v>55</v>
      </c>
    </row>
    <row r="205" spans="1:10">
      <c r="D205" s="2">
        <v>1</v>
      </c>
      <c r="E205" s="2">
        <v>2</v>
      </c>
      <c r="F205" s="2">
        <v>3</v>
      </c>
      <c r="G205" s="1">
        <v>4</v>
      </c>
      <c r="H205" s="2">
        <v>5</v>
      </c>
      <c r="I205" t="s">
        <v>34</v>
      </c>
      <c r="J205" t="s">
        <v>2</v>
      </c>
    </row>
    <row r="206" spans="1:10">
      <c r="A206" t="s">
        <v>3</v>
      </c>
      <c r="B206" s="1">
        <v>1</v>
      </c>
      <c r="C206" s="33">
        <f t="shared" ref="C206:C215" si="63">((1*D206)+(2*E206)+(3*F206)+(4*G206)+(5*H206))/(J206-I206)</f>
        <v>3.2373737373737375</v>
      </c>
      <c r="D206" s="1">
        <f>+O4+D155</f>
        <v>18</v>
      </c>
      <c r="E206" s="1">
        <f t="shared" ref="E206:I206" si="64">+P4+E155</f>
        <v>87</v>
      </c>
      <c r="F206" s="1">
        <f t="shared" si="64"/>
        <v>272</v>
      </c>
      <c r="G206" s="1">
        <f t="shared" si="64"/>
        <v>170</v>
      </c>
      <c r="H206" s="1">
        <f t="shared" si="64"/>
        <v>47</v>
      </c>
      <c r="I206" s="1">
        <f t="shared" si="64"/>
        <v>0</v>
      </c>
      <c r="J206" s="1">
        <f>SUM(D206:I206)</f>
        <v>594</v>
      </c>
    </row>
    <row r="207" spans="1:10">
      <c r="B207" s="1">
        <v>2</v>
      </c>
      <c r="C207" s="33">
        <f t="shared" si="63"/>
        <v>3.7732656514382401</v>
      </c>
      <c r="D207" s="1">
        <f t="shared" ref="D207:I207" si="65">+O5+D156</f>
        <v>6</v>
      </c>
      <c r="E207" s="1">
        <f t="shared" si="65"/>
        <v>19</v>
      </c>
      <c r="F207" s="1">
        <f t="shared" si="65"/>
        <v>203</v>
      </c>
      <c r="G207" s="1">
        <f t="shared" si="65"/>
        <v>238</v>
      </c>
      <c r="H207" s="1">
        <f t="shared" si="65"/>
        <v>125</v>
      </c>
      <c r="I207" s="1">
        <f t="shared" si="65"/>
        <v>3</v>
      </c>
      <c r="J207" s="1">
        <f t="shared" ref="J207:J215" si="66">SUM(D207:I207)</f>
        <v>594</v>
      </c>
    </row>
    <row r="208" spans="1:10">
      <c r="B208" s="1">
        <v>3</v>
      </c>
      <c r="C208" s="33">
        <f t="shared" si="63"/>
        <v>3.8745762711864407</v>
      </c>
      <c r="D208" s="1">
        <f t="shared" ref="D208:I208" si="67">+O6+D157</f>
        <v>9</v>
      </c>
      <c r="E208" s="1">
        <f t="shared" si="67"/>
        <v>46</v>
      </c>
      <c r="F208" s="1">
        <f t="shared" si="67"/>
        <v>146</v>
      </c>
      <c r="G208" s="1">
        <f t="shared" si="67"/>
        <v>198</v>
      </c>
      <c r="H208" s="1">
        <f t="shared" si="67"/>
        <v>191</v>
      </c>
      <c r="I208" s="1">
        <f t="shared" si="67"/>
        <v>4</v>
      </c>
      <c r="J208" s="1">
        <f t="shared" si="66"/>
        <v>594</v>
      </c>
    </row>
    <row r="209" spans="1:10">
      <c r="B209" s="1">
        <v>4</v>
      </c>
      <c r="C209" s="33">
        <f t="shared" si="63"/>
        <v>3.2133105802047783</v>
      </c>
      <c r="D209" s="1">
        <f t="shared" ref="D209:I209" si="68">+O7+D158</f>
        <v>103</v>
      </c>
      <c r="E209" s="1">
        <f t="shared" si="68"/>
        <v>85</v>
      </c>
      <c r="F209" s="1">
        <f t="shared" si="68"/>
        <v>135</v>
      </c>
      <c r="G209" s="1">
        <f t="shared" si="68"/>
        <v>110</v>
      </c>
      <c r="H209" s="1">
        <f t="shared" si="68"/>
        <v>153</v>
      </c>
      <c r="I209" s="1">
        <f t="shared" si="68"/>
        <v>8</v>
      </c>
      <c r="J209" s="1">
        <f t="shared" si="66"/>
        <v>594</v>
      </c>
    </row>
    <row r="210" spans="1:10">
      <c r="B210" s="1">
        <v>5</v>
      </c>
      <c r="C210" s="33">
        <f t="shared" si="63"/>
        <v>2.536082474226804</v>
      </c>
      <c r="D210" s="1">
        <f t="shared" ref="D210:I210" si="69">+O8+D159</f>
        <v>122</v>
      </c>
      <c r="E210" s="1">
        <f t="shared" si="69"/>
        <v>205</v>
      </c>
      <c r="F210" s="1">
        <f t="shared" si="69"/>
        <v>129</v>
      </c>
      <c r="G210" s="1">
        <f t="shared" si="69"/>
        <v>73</v>
      </c>
      <c r="H210" s="1">
        <f t="shared" si="69"/>
        <v>53</v>
      </c>
      <c r="I210" s="1">
        <f t="shared" si="69"/>
        <v>12</v>
      </c>
      <c r="J210" s="1">
        <f t="shared" si="66"/>
        <v>594</v>
      </c>
    </row>
    <row r="211" spans="1:10">
      <c r="B211" s="1">
        <v>6</v>
      </c>
      <c r="C211" s="33">
        <f t="shared" si="63"/>
        <v>2.3648881239242683</v>
      </c>
      <c r="D211" s="1">
        <f t="shared" ref="D211:I211" si="70">+O9+D160</f>
        <v>289</v>
      </c>
      <c r="E211" s="1">
        <f t="shared" si="70"/>
        <v>64</v>
      </c>
      <c r="F211" s="1">
        <f t="shared" si="70"/>
        <v>54</v>
      </c>
      <c r="G211" s="1">
        <f t="shared" si="70"/>
        <v>75</v>
      </c>
      <c r="H211" s="1">
        <f t="shared" si="70"/>
        <v>99</v>
      </c>
      <c r="I211" s="1">
        <f t="shared" si="70"/>
        <v>13</v>
      </c>
      <c r="J211" s="1">
        <f t="shared" si="66"/>
        <v>594</v>
      </c>
    </row>
    <row r="212" spans="1:10">
      <c r="B212" s="1">
        <v>7</v>
      </c>
      <c r="C212" s="33">
        <f t="shared" si="63"/>
        <v>2.172268907563025</v>
      </c>
      <c r="D212" s="1">
        <f t="shared" ref="D212" si="71">+O10+D161</f>
        <v>199</v>
      </c>
      <c r="E212" s="1">
        <f t="shared" ref="E212" si="72">+P10+E161</f>
        <v>89</v>
      </c>
      <c r="F212" s="1">
        <f t="shared" ref="F212" si="73">+Q10+F161</f>
        <v>123</v>
      </c>
      <c r="G212" s="1">
        <f t="shared" ref="G212" si="74">+R10+G161</f>
        <v>37</v>
      </c>
      <c r="H212" s="1">
        <f t="shared" ref="H212" si="75">+S10+H161</f>
        <v>28</v>
      </c>
      <c r="I212" s="1">
        <f t="shared" ref="I212" si="76">+T10+I161</f>
        <v>118</v>
      </c>
      <c r="J212" s="1">
        <f t="shared" si="66"/>
        <v>594</v>
      </c>
    </row>
    <row r="213" spans="1:10">
      <c r="A213" t="s">
        <v>66</v>
      </c>
      <c r="B213" s="32">
        <v>8</v>
      </c>
      <c r="C213" s="33">
        <f t="shared" si="63"/>
        <v>4.614583333333333</v>
      </c>
      <c r="D213" s="1">
        <f>+D162</f>
        <v>1</v>
      </c>
      <c r="E213" s="1">
        <f t="shared" ref="E213:I213" si="77">+E162</f>
        <v>2</v>
      </c>
      <c r="F213" s="1">
        <f t="shared" si="77"/>
        <v>7</v>
      </c>
      <c r="G213" s="1">
        <f t="shared" si="77"/>
        <v>13</v>
      </c>
      <c r="H213" s="1">
        <f t="shared" si="77"/>
        <v>73</v>
      </c>
      <c r="I213" s="1">
        <f t="shared" si="77"/>
        <v>1</v>
      </c>
      <c r="J213" s="1">
        <f t="shared" si="66"/>
        <v>97</v>
      </c>
    </row>
    <row r="214" spans="1:10">
      <c r="A214" t="s">
        <v>67</v>
      </c>
      <c r="B214" s="1">
        <v>8</v>
      </c>
      <c r="C214" s="33">
        <f t="shared" si="63"/>
        <v>3.7621951219512195</v>
      </c>
      <c r="D214" s="1">
        <f>+O11</f>
        <v>27</v>
      </c>
      <c r="E214" s="1">
        <f t="shared" ref="E214:I214" si="78">+P11</f>
        <v>41</v>
      </c>
      <c r="F214" s="1">
        <f t="shared" si="78"/>
        <v>105</v>
      </c>
      <c r="G214" s="1">
        <f t="shared" si="78"/>
        <v>168</v>
      </c>
      <c r="H214" s="1">
        <f t="shared" si="78"/>
        <v>151</v>
      </c>
      <c r="I214" s="1">
        <f t="shared" si="78"/>
        <v>5</v>
      </c>
      <c r="J214" s="1">
        <f t="shared" si="66"/>
        <v>497</v>
      </c>
    </row>
    <row r="215" spans="1:10">
      <c r="B215" s="1">
        <v>9</v>
      </c>
      <c r="C215" s="33">
        <f t="shared" si="63"/>
        <v>2.7705263157894735</v>
      </c>
      <c r="D215" s="1">
        <f t="shared" ref="D215:I215" si="79">+O12</f>
        <v>110</v>
      </c>
      <c r="E215" s="1">
        <f t="shared" si="79"/>
        <v>79</v>
      </c>
      <c r="F215" s="1">
        <f t="shared" si="79"/>
        <v>137</v>
      </c>
      <c r="G215" s="1">
        <f t="shared" si="79"/>
        <v>108</v>
      </c>
      <c r="H215" s="1">
        <f t="shared" si="79"/>
        <v>41</v>
      </c>
      <c r="I215" s="1">
        <f t="shared" si="79"/>
        <v>22</v>
      </c>
      <c r="J215" s="1">
        <f t="shared" si="66"/>
        <v>497</v>
      </c>
    </row>
    <row r="217" spans="1:10">
      <c r="D217" s="2">
        <v>1</v>
      </c>
      <c r="E217" s="2">
        <v>2</v>
      </c>
      <c r="F217" s="2">
        <v>3</v>
      </c>
      <c r="G217" s="1">
        <v>4</v>
      </c>
      <c r="H217" s="2">
        <v>5</v>
      </c>
      <c r="I217" t="s">
        <v>34</v>
      </c>
      <c r="J217" t="s">
        <v>2</v>
      </c>
    </row>
    <row r="218" spans="1:10">
      <c r="A218" t="s">
        <v>4</v>
      </c>
      <c r="B218" s="1">
        <v>1</v>
      </c>
      <c r="C218" s="33">
        <f t="shared" ref="C218:C226" si="80">((1*D218)+(2*E218)+(3*F218)+(4*G218)+(5*H218))/(J218-I218)</f>
        <v>3.703639514731369</v>
      </c>
      <c r="D218" s="1">
        <f>+O14+D165</f>
        <v>23</v>
      </c>
      <c r="E218" s="1">
        <f t="shared" ref="E218:I218" si="81">+P14+E165</f>
        <v>45</v>
      </c>
      <c r="F218" s="1">
        <f t="shared" si="81"/>
        <v>137</v>
      </c>
      <c r="G218" s="1">
        <f t="shared" si="81"/>
        <v>247</v>
      </c>
      <c r="H218" s="1">
        <f t="shared" si="81"/>
        <v>125</v>
      </c>
      <c r="I218" s="1">
        <f t="shared" si="81"/>
        <v>17</v>
      </c>
      <c r="J218" s="1">
        <f>SUM(D218:I218)</f>
        <v>594</v>
      </c>
    </row>
    <row r="219" spans="1:10">
      <c r="B219" s="1">
        <v>2</v>
      </c>
      <c r="C219" s="33">
        <f t="shared" si="80"/>
        <v>4.0499139414802068</v>
      </c>
      <c r="D219" s="1">
        <f t="shared" ref="D219:I219" si="82">+O15+D166</f>
        <v>13</v>
      </c>
      <c r="E219" s="1">
        <f t="shared" si="82"/>
        <v>32</v>
      </c>
      <c r="F219" s="1">
        <f t="shared" si="82"/>
        <v>76</v>
      </c>
      <c r="G219" s="1">
        <f t="shared" si="82"/>
        <v>252</v>
      </c>
      <c r="H219" s="1">
        <f t="shared" si="82"/>
        <v>208</v>
      </c>
      <c r="I219" s="1">
        <f t="shared" si="82"/>
        <v>13</v>
      </c>
      <c r="J219" s="1">
        <f t="shared" ref="J219:J226" si="83">SUM(D219:I219)</f>
        <v>594</v>
      </c>
    </row>
    <row r="220" spans="1:10">
      <c r="B220" s="1">
        <v>3</v>
      </c>
      <c r="C220" s="33">
        <f t="shared" si="80"/>
        <v>3.5111111111111111</v>
      </c>
      <c r="D220" s="1">
        <f t="shared" ref="D220:I220" si="84">+O16+D167</f>
        <v>17</v>
      </c>
      <c r="E220" s="1">
        <f t="shared" si="84"/>
        <v>97</v>
      </c>
      <c r="F220" s="1">
        <f t="shared" si="84"/>
        <v>126</v>
      </c>
      <c r="G220" s="1">
        <f t="shared" si="84"/>
        <v>260</v>
      </c>
      <c r="H220" s="1">
        <f t="shared" si="84"/>
        <v>85</v>
      </c>
      <c r="I220" s="1">
        <f t="shared" si="84"/>
        <v>9</v>
      </c>
      <c r="J220" s="1">
        <f t="shared" si="83"/>
        <v>594</v>
      </c>
    </row>
    <row r="221" spans="1:10">
      <c r="B221" s="1">
        <v>4</v>
      </c>
      <c r="C221" s="33">
        <f t="shared" si="80"/>
        <v>3.554030874785592</v>
      </c>
      <c r="D221" s="1">
        <f t="shared" ref="D221:I221" si="85">+O17+D168</f>
        <v>37</v>
      </c>
      <c r="E221" s="1">
        <f t="shared" si="85"/>
        <v>67</v>
      </c>
      <c r="F221" s="1">
        <f t="shared" si="85"/>
        <v>145</v>
      </c>
      <c r="G221" s="1">
        <f t="shared" si="85"/>
        <v>204</v>
      </c>
      <c r="H221" s="1">
        <f t="shared" si="85"/>
        <v>130</v>
      </c>
      <c r="I221" s="1">
        <f t="shared" si="85"/>
        <v>11</v>
      </c>
      <c r="J221" s="1">
        <f t="shared" si="83"/>
        <v>594</v>
      </c>
    </row>
    <row r="222" spans="1:10">
      <c r="B222" s="1">
        <v>5</v>
      </c>
      <c r="C222" s="33">
        <f t="shared" si="80"/>
        <v>3.9068965517241381</v>
      </c>
      <c r="D222" s="1">
        <f t="shared" ref="D222:I222" si="86">+O18+D169</f>
        <v>12</v>
      </c>
      <c r="E222" s="1">
        <f t="shared" si="86"/>
        <v>21</v>
      </c>
      <c r="F222" s="1">
        <f t="shared" si="86"/>
        <v>122</v>
      </c>
      <c r="G222" s="1">
        <f t="shared" si="86"/>
        <v>279</v>
      </c>
      <c r="H222" s="1">
        <f t="shared" si="86"/>
        <v>146</v>
      </c>
      <c r="I222" s="1">
        <f t="shared" si="86"/>
        <v>14</v>
      </c>
      <c r="J222" s="1">
        <f t="shared" si="83"/>
        <v>594</v>
      </c>
    </row>
    <row r="223" spans="1:10">
      <c r="B223" s="1">
        <v>6</v>
      </c>
      <c r="C223" s="33">
        <f t="shared" si="80"/>
        <v>3.9794871794871796</v>
      </c>
      <c r="D223" s="1">
        <f t="shared" ref="D223:I223" si="87">+O19+D170</f>
        <v>13</v>
      </c>
      <c r="E223" s="1">
        <f t="shared" si="87"/>
        <v>28</v>
      </c>
      <c r="F223" s="1">
        <f t="shared" si="87"/>
        <v>104</v>
      </c>
      <c r="G223" s="1">
        <f t="shared" si="87"/>
        <v>253</v>
      </c>
      <c r="H223" s="1">
        <f t="shared" si="87"/>
        <v>187</v>
      </c>
      <c r="I223" s="1">
        <f t="shared" si="87"/>
        <v>9</v>
      </c>
      <c r="J223" s="1">
        <f t="shared" si="83"/>
        <v>594</v>
      </c>
    </row>
    <row r="224" spans="1:10">
      <c r="B224" s="1">
        <v>7</v>
      </c>
      <c r="C224" s="33">
        <f t="shared" si="80"/>
        <v>4.2392426850258174</v>
      </c>
      <c r="D224" s="1">
        <f t="shared" ref="D224:I224" si="88">+O20+D171</f>
        <v>13</v>
      </c>
      <c r="E224" s="1">
        <f t="shared" si="88"/>
        <v>4</v>
      </c>
      <c r="F224" s="1">
        <f t="shared" si="88"/>
        <v>49</v>
      </c>
      <c r="G224" s="1">
        <f t="shared" si="88"/>
        <v>280</v>
      </c>
      <c r="H224" s="1">
        <f t="shared" si="88"/>
        <v>235</v>
      </c>
      <c r="I224" s="1">
        <f t="shared" si="88"/>
        <v>13</v>
      </c>
      <c r="J224" s="1">
        <f t="shared" si="83"/>
        <v>594</v>
      </c>
    </row>
    <row r="225" spans="2:10">
      <c r="B225" s="1">
        <v>8</v>
      </c>
      <c r="C225" s="33">
        <f t="shared" si="80"/>
        <v>3.5421686746987953</v>
      </c>
      <c r="D225" s="1">
        <f t="shared" ref="D225:I225" si="89">+O21+D172</f>
        <v>15</v>
      </c>
      <c r="E225" s="1">
        <f t="shared" si="89"/>
        <v>51</v>
      </c>
      <c r="F225" s="1">
        <f t="shared" si="89"/>
        <v>187</v>
      </c>
      <c r="G225" s="1">
        <f t="shared" si="89"/>
        <v>260</v>
      </c>
      <c r="H225" s="1">
        <f t="shared" si="89"/>
        <v>68</v>
      </c>
      <c r="I225" s="1">
        <f t="shared" si="89"/>
        <v>13</v>
      </c>
      <c r="J225" s="1">
        <f t="shared" si="83"/>
        <v>594</v>
      </c>
    </row>
    <row r="226" spans="2:10">
      <c r="B226" s="1">
        <v>9</v>
      </c>
      <c r="C226" s="33">
        <f t="shared" si="80"/>
        <v>3.4591304347826086</v>
      </c>
      <c r="D226" s="1">
        <f t="shared" ref="D226:I226" si="90">+O22+D173</f>
        <v>45</v>
      </c>
      <c r="E226" s="1">
        <f t="shared" si="90"/>
        <v>68</v>
      </c>
      <c r="F226" s="1">
        <f t="shared" si="90"/>
        <v>159</v>
      </c>
      <c r="G226" s="1">
        <f t="shared" si="90"/>
        <v>184</v>
      </c>
      <c r="H226" s="1">
        <f t="shared" si="90"/>
        <v>119</v>
      </c>
      <c r="I226" s="1">
        <f t="shared" si="90"/>
        <v>19</v>
      </c>
      <c r="J226" s="1">
        <f t="shared" si="83"/>
        <v>594</v>
      </c>
    </row>
  </sheetData>
  <printOptions gridLines="1"/>
  <pageMargins left="0.70866141732283472" right="0.70866141732283472" top="0.74803149606299213" bottom="0.74803149606299213" header="0.31496062992125984" footer="0.31496062992125984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73"/>
  <sheetViews>
    <sheetView topLeftCell="A250" workbookViewId="0">
      <selection activeCell="B273" sqref="B273"/>
    </sheetView>
  </sheetViews>
  <sheetFormatPr defaultRowHeight="15"/>
  <cols>
    <col min="10" max="10" width="7.85546875" customWidth="1"/>
  </cols>
  <sheetData>
    <row r="1" spans="1:18">
      <c r="A1" t="s">
        <v>43</v>
      </c>
      <c r="B1" t="s">
        <v>0</v>
      </c>
    </row>
    <row r="2" spans="1:18">
      <c r="B2" t="s">
        <v>44</v>
      </c>
      <c r="K2" t="s">
        <v>42</v>
      </c>
    </row>
    <row r="3" spans="1:18" ht="15.75" thickBot="1">
      <c r="C3" s="2">
        <v>1</v>
      </c>
      <c r="D3" s="2">
        <v>2</v>
      </c>
      <c r="E3" s="2">
        <v>3</v>
      </c>
      <c r="F3" s="2">
        <v>4</v>
      </c>
      <c r="G3" s="2">
        <v>5</v>
      </c>
      <c r="H3" s="2" t="s">
        <v>34</v>
      </c>
      <c r="I3" s="2" t="s">
        <v>2</v>
      </c>
      <c r="L3" s="2">
        <v>1</v>
      </c>
      <c r="M3" s="2">
        <v>2</v>
      </c>
      <c r="N3" s="2">
        <v>3</v>
      </c>
      <c r="O3" s="2">
        <v>4</v>
      </c>
      <c r="P3" s="2">
        <v>5</v>
      </c>
      <c r="Q3" s="2" t="s">
        <v>34</v>
      </c>
      <c r="R3" s="2" t="s">
        <v>2</v>
      </c>
    </row>
    <row r="4" spans="1:18">
      <c r="A4">
        <v>1</v>
      </c>
      <c r="B4" s="33">
        <f t="shared" ref="B4:B5" si="0">((1*C4)+(2*D4)+(3*E4)+(4*F4)+(5*G4))/(I4-H4)</f>
        <v>3.9846153846153847</v>
      </c>
      <c r="C4" s="4">
        <v>1</v>
      </c>
      <c r="D4" s="5">
        <v>1</v>
      </c>
      <c r="E4" s="5">
        <v>37</v>
      </c>
      <c r="F4" s="5">
        <v>51</v>
      </c>
      <c r="G4" s="6">
        <v>40</v>
      </c>
      <c r="H4" s="14">
        <v>0</v>
      </c>
      <c r="I4" s="14">
        <f>SUM(C4:H4)</f>
        <v>130</v>
      </c>
      <c r="J4">
        <v>1</v>
      </c>
      <c r="K4" s="33">
        <f t="shared" ref="K4:K5" si="1">((1*L4)+(2*M4)+(3*N4)+(4*O4)+(5*P4))/(R4-Q4)</f>
        <v>4.0538922155688626</v>
      </c>
      <c r="L4" s="4">
        <v>1</v>
      </c>
      <c r="M4" s="5">
        <v>2</v>
      </c>
      <c r="N4" s="5">
        <v>32</v>
      </c>
      <c r="O4" s="5">
        <v>84</v>
      </c>
      <c r="P4" s="6">
        <v>48</v>
      </c>
      <c r="Q4" s="15">
        <v>1</v>
      </c>
      <c r="R4">
        <f>SUM(L4:Q4)</f>
        <v>168</v>
      </c>
    </row>
    <row r="5" spans="1:18" ht="15.75" thickBot="1">
      <c r="A5">
        <v>2</v>
      </c>
      <c r="B5" s="33">
        <f t="shared" si="0"/>
        <v>3.6692307692307691</v>
      </c>
      <c r="C5" s="10">
        <v>1</v>
      </c>
      <c r="D5" s="11">
        <v>8</v>
      </c>
      <c r="E5" s="11">
        <v>46</v>
      </c>
      <c r="F5" s="11">
        <v>53</v>
      </c>
      <c r="G5" s="12">
        <v>22</v>
      </c>
      <c r="H5" s="14">
        <v>0</v>
      </c>
      <c r="I5" s="14">
        <f>SUM(C5:H5)</f>
        <v>130</v>
      </c>
      <c r="J5">
        <v>2</v>
      </c>
      <c r="K5" s="33">
        <f t="shared" si="1"/>
        <v>3.8035714285714284</v>
      </c>
      <c r="L5" s="10">
        <v>2</v>
      </c>
      <c r="M5" s="11">
        <v>8</v>
      </c>
      <c r="N5" s="11">
        <v>42</v>
      </c>
      <c r="O5" s="11">
        <v>85</v>
      </c>
      <c r="P5" s="12">
        <v>31</v>
      </c>
      <c r="Q5" s="15">
        <v>0</v>
      </c>
      <c r="R5">
        <f>SUM(L5:Q5)</f>
        <v>168</v>
      </c>
    </row>
    <row r="8" spans="1:18">
      <c r="C8" s="2">
        <v>1</v>
      </c>
      <c r="D8" s="2">
        <v>2</v>
      </c>
      <c r="E8" s="2">
        <v>3</v>
      </c>
      <c r="F8" s="2">
        <v>4</v>
      </c>
      <c r="G8" s="2">
        <v>5</v>
      </c>
      <c r="H8" s="2" t="s">
        <v>34</v>
      </c>
      <c r="I8" s="2" t="s">
        <v>2</v>
      </c>
      <c r="L8" s="2">
        <v>1</v>
      </c>
      <c r="M8" s="2">
        <v>2</v>
      </c>
      <c r="N8" s="2">
        <v>3</v>
      </c>
      <c r="O8" s="2">
        <v>4</v>
      </c>
      <c r="P8" s="2">
        <v>5</v>
      </c>
      <c r="Q8" s="2" t="s">
        <v>34</v>
      </c>
      <c r="R8" s="2" t="s">
        <v>2</v>
      </c>
    </row>
    <row r="9" spans="1:18">
      <c r="A9">
        <v>1</v>
      </c>
      <c r="B9" s="33">
        <f t="shared" ref="B9:B14" si="2">((1*C9)+(2*D9)+(3*E9)+(4*F9)+(5*G9))/(I9-H9)</f>
        <v>4.4566929133858268</v>
      </c>
      <c r="C9" s="8">
        <v>0</v>
      </c>
      <c r="D9" s="8">
        <v>2</v>
      </c>
      <c r="E9" s="8">
        <v>10</v>
      </c>
      <c r="F9" s="8">
        <v>43</v>
      </c>
      <c r="G9" s="8">
        <v>72</v>
      </c>
      <c r="H9" s="14">
        <v>3</v>
      </c>
      <c r="I9" s="14">
        <f>SUM(C9:H9)</f>
        <v>130</v>
      </c>
      <c r="J9">
        <v>1</v>
      </c>
      <c r="K9" s="33">
        <f t="shared" ref="K9:K14" si="3">((1*L9)+(2*M9)+(3*N9)+(4*O9)+(5*P9))/(R9-Q9)</f>
        <v>4.2422360248447202</v>
      </c>
      <c r="L9" s="8">
        <v>1</v>
      </c>
      <c r="M9" s="8">
        <v>3</v>
      </c>
      <c r="N9" s="8">
        <v>17</v>
      </c>
      <c r="O9" s="8">
        <v>75</v>
      </c>
      <c r="P9" s="8">
        <v>65</v>
      </c>
      <c r="Q9" s="15">
        <v>7</v>
      </c>
      <c r="R9">
        <f>SUM(L9:Q9)</f>
        <v>168</v>
      </c>
    </row>
    <row r="10" spans="1:18">
      <c r="A10">
        <v>2</v>
      </c>
      <c r="B10" s="33">
        <f t="shared" si="2"/>
        <v>4.3149606299212602</v>
      </c>
      <c r="C10" s="8">
        <v>3</v>
      </c>
      <c r="D10" s="8">
        <v>6</v>
      </c>
      <c r="E10" s="8">
        <v>19</v>
      </c>
      <c r="F10" s="8">
        <v>19</v>
      </c>
      <c r="G10" s="8">
        <v>80</v>
      </c>
      <c r="H10" s="14">
        <v>3</v>
      </c>
      <c r="I10" s="14">
        <f t="shared" ref="I10:I14" si="4">SUM(C10:H10)</f>
        <v>130</v>
      </c>
      <c r="J10">
        <v>2</v>
      </c>
      <c r="K10" s="33">
        <f t="shared" si="3"/>
        <v>4.5060240963855422</v>
      </c>
      <c r="L10" s="8">
        <v>0</v>
      </c>
      <c r="M10" s="8">
        <v>3</v>
      </c>
      <c r="N10" s="8">
        <v>17</v>
      </c>
      <c r="O10" s="8">
        <v>39</v>
      </c>
      <c r="P10" s="8">
        <v>107</v>
      </c>
      <c r="Q10" s="15">
        <v>2</v>
      </c>
      <c r="R10">
        <f>SUM(L10:Q10)</f>
        <v>168</v>
      </c>
    </row>
    <row r="11" spans="1:18">
      <c r="A11">
        <v>3</v>
      </c>
      <c r="B11" s="33">
        <f t="shared" si="2"/>
        <v>2.5304347826086957</v>
      </c>
      <c r="C11" s="8">
        <v>23</v>
      </c>
      <c r="D11" s="8">
        <v>30</v>
      </c>
      <c r="E11" s="8">
        <v>43</v>
      </c>
      <c r="F11" s="8">
        <v>16</v>
      </c>
      <c r="G11" s="8">
        <v>3</v>
      </c>
      <c r="H11" s="14">
        <v>15</v>
      </c>
      <c r="I11" s="14">
        <f t="shared" si="4"/>
        <v>130</v>
      </c>
      <c r="J11">
        <v>3</v>
      </c>
      <c r="K11" s="33">
        <f t="shared" si="3"/>
        <v>2.7071428571428573</v>
      </c>
      <c r="L11" s="8">
        <v>24</v>
      </c>
      <c r="M11" s="8">
        <v>32</v>
      </c>
      <c r="N11" s="8">
        <v>55</v>
      </c>
      <c r="O11" s="8">
        <v>19</v>
      </c>
      <c r="P11" s="8">
        <v>10</v>
      </c>
      <c r="Q11" s="15">
        <v>28</v>
      </c>
      <c r="R11">
        <f t="shared" ref="R11:R14" si="5">SUM(L11:Q11)</f>
        <v>168</v>
      </c>
    </row>
    <row r="12" spans="1:18">
      <c r="A12">
        <v>4</v>
      </c>
      <c r="B12" s="33">
        <f t="shared" si="2"/>
        <v>3.2916666666666665</v>
      </c>
      <c r="C12" s="8">
        <v>9</v>
      </c>
      <c r="D12" s="8">
        <v>12</v>
      </c>
      <c r="E12" s="8">
        <v>43</v>
      </c>
      <c r="F12" s="8">
        <v>47</v>
      </c>
      <c r="G12" s="8">
        <v>9</v>
      </c>
      <c r="H12" s="14">
        <v>10</v>
      </c>
      <c r="I12" s="14">
        <f t="shared" si="4"/>
        <v>130</v>
      </c>
      <c r="J12">
        <v>4</v>
      </c>
      <c r="K12" s="33">
        <f t="shared" si="3"/>
        <v>3.23841059602649</v>
      </c>
      <c r="L12" s="8">
        <v>15</v>
      </c>
      <c r="M12" s="8">
        <v>17</v>
      </c>
      <c r="N12" s="8">
        <v>52</v>
      </c>
      <c r="O12" s="8">
        <v>51</v>
      </c>
      <c r="P12" s="8">
        <v>16</v>
      </c>
      <c r="Q12" s="15">
        <v>17</v>
      </c>
      <c r="R12">
        <f t="shared" si="5"/>
        <v>168</v>
      </c>
    </row>
    <row r="13" spans="1:18">
      <c r="A13">
        <v>5</v>
      </c>
      <c r="B13" s="33">
        <f t="shared" si="2"/>
        <v>4.8914728682170541</v>
      </c>
      <c r="C13" s="8">
        <v>0</v>
      </c>
      <c r="D13" s="8">
        <v>0</v>
      </c>
      <c r="E13" s="8">
        <v>1</v>
      </c>
      <c r="F13" s="8">
        <v>12</v>
      </c>
      <c r="G13" s="8">
        <v>116</v>
      </c>
      <c r="H13" s="14">
        <v>1</v>
      </c>
      <c r="I13" s="14">
        <f t="shared" si="4"/>
        <v>130</v>
      </c>
      <c r="J13">
        <v>5</v>
      </c>
      <c r="K13" s="33">
        <f t="shared" si="3"/>
        <v>4.7228915662650603</v>
      </c>
      <c r="L13" s="8">
        <v>0</v>
      </c>
      <c r="M13" s="8">
        <v>4</v>
      </c>
      <c r="N13" s="8">
        <v>5</v>
      </c>
      <c r="O13" s="8">
        <v>24</v>
      </c>
      <c r="P13" s="8">
        <v>133</v>
      </c>
      <c r="Q13" s="15">
        <v>2</v>
      </c>
      <c r="R13">
        <f t="shared" si="5"/>
        <v>168</v>
      </c>
    </row>
    <row r="14" spans="1:18">
      <c r="A14">
        <v>6</v>
      </c>
      <c r="B14" s="33">
        <f t="shared" si="2"/>
        <v>4.1937984496124034</v>
      </c>
      <c r="C14" s="8">
        <v>2</v>
      </c>
      <c r="D14" s="8">
        <v>3</v>
      </c>
      <c r="E14" s="8">
        <v>23</v>
      </c>
      <c r="F14" s="8">
        <v>41</v>
      </c>
      <c r="G14" s="8">
        <v>60</v>
      </c>
      <c r="H14" s="14">
        <v>1</v>
      </c>
      <c r="I14" s="14">
        <f t="shared" si="4"/>
        <v>130</v>
      </c>
      <c r="J14">
        <v>6</v>
      </c>
      <c r="K14" s="33">
        <f t="shared" si="3"/>
        <v>4.3048780487804876</v>
      </c>
      <c r="L14" s="8">
        <v>0</v>
      </c>
      <c r="M14" s="8">
        <v>0</v>
      </c>
      <c r="N14" s="8">
        <v>25</v>
      </c>
      <c r="O14" s="8">
        <v>64</v>
      </c>
      <c r="P14" s="8">
        <v>75</v>
      </c>
      <c r="Q14" s="15">
        <v>4</v>
      </c>
      <c r="R14">
        <f t="shared" si="5"/>
        <v>168</v>
      </c>
    </row>
    <row r="16" spans="1:18" ht="15.75" thickBot="1">
      <c r="C16" s="2">
        <v>1</v>
      </c>
      <c r="D16" s="2">
        <v>2</v>
      </c>
      <c r="E16" s="2">
        <v>3</v>
      </c>
      <c r="F16" s="2">
        <v>4</v>
      </c>
      <c r="G16" s="2">
        <v>5</v>
      </c>
      <c r="H16" s="2" t="s">
        <v>34</v>
      </c>
      <c r="I16" s="2" t="s">
        <v>2</v>
      </c>
      <c r="L16" s="2">
        <v>1</v>
      </c>
      <c r="M16" s="2">
        <v>2</v>
      </c>
      <c r="N16" s="2">
        <v>3</v>
      </c>
      <c r="O16" s="2">
        <v>4</v>
      </c>
      <c r="P16" s="2">
        <v>5</v>
      </c>
      <c r="Q16" s="2" t="s">
        <v>34</v>
      </c>
      <c r="R16" s="2" t="s">
        <v>2</v>
      </c>
    </row>
    <row r="17" spans="1:18">
      <c r="A17">
        <v>1</v>
      </c>
      <c r="B17" s="33">
        <f t="shared" ref="B17:B22" si="6">((1*C17)+(2*D17)+(3*E17)+(4*F17)+(5*G17))/(I17-H17)</f>
        <v>4.2320000000000002</v>
      </c>
      <c r="C17" s="4">
        <v>1</v>
      </c>
      <c r="D17" s="5">
        <v>2</v>
      </c>
      <c r="E17" s="5">
        <v>11</v>
      </c>
      <c r="F17" s="5">
        <v>64</v>
      </c>
      <c r="G17" s="6">
        <v>47</v>
      </c>
      <c r="H17" s="15">
        <v>5</v>
      </c>
      <c r="I17" s="14">
        <f>SUM(C17:H17)</f>
        <v>130</v>
      </c>
      <c r="J17">
        <v>1</v>
      </c>
      <c r="K17" s="33">
        <f t="shared" ref="K17:K22" si="7">((1*L17)+(2*M17)+(3*N17)+(4*O17)+(5*P17))/(R17-Q17)</f>
        <v>4.3511904761904763</v>
      </c>
      <c r="L17" s="4">
        <v>0</v>
      </c>
      <c r="M17" s="5">
        <v>8</v>
      </c>
      <c r="N17" s="5">
        <v>6</v>
      </c>
      <c r="O17" s="5">
        <v>73</v>
      </c>
      <c r="P17" s="6">
        <v>81</v>
      </c>
      <c r="Q17" s="16">
        <v>0</v>
      </c>
      <c r="R17" s="17">
        <f>SUM(L17:Q17)</f>
        <v>168</v>
      </c>
    </row>
    <row r="18" spans="1:18">
      <c r="A18">
        <v>2</v>
      </c>
      <c r="B18" s="33">
        <f t="shared" si="6"/>
        <v>3.976</v>
      </c>
      <c r="C18" s="7">
        <v>0</v>
      </c>
      <c r="D18" s="8">
        <v>2</v>
      </c>
      <c r="E18" s="8">
        <v>22</v>
      </c>
      <c r="F18" s="8">
        <v>78</v>
      </c>
      <c r="G18" s="9">
        <v>23</v>
      </c>
      <c r="H18" s="15">
        <v>5</v>
      </c>
      <c r="I18" s="14">
        <f t="shared" ref="I18:I22" si="8">SUM(C18:H18)</f>
        <v>130</v>
      </c>
      <c r="J18">
        <v>2</v>
      </c>
      <c r="K18" s="33">
        <f t="shared" si="7"/>
        <v>4.0060606060606059</v>
      </c>
      <c r="L18" s="7">
        <v>0</v>
      </c>
      <c r="M18" s="8">
        <v>1</v>
      </c>
      <c r="N18" s="8">
        <v>26</v>
      </c>
      <c r="O18" s="8">
        <v>109</v>
      </c>
      <c r="P18" s="9">
        <v>29</v>
      </c>
      <c r="Q18" s="16">
        <v>1</v>
      </c>
      <c r="R18" s="17">
        <f t="shared" ref="R18:R21" si="9">SUM(L18:Q18)</f>
        <v>166</v>
      </c>
    </row>
    <row r="19" spans="1:18">
      <c r="A19">
        <v>3</v>
      </c>
      <c r="B19" s="33">
        <f t="shared" si="6"/>
        <v>3.9359999999999999</v>
      </c>
      <c r="C19" s="7">
        <v>0</v>
      </c>
      <c r="D19" s="8">
        <v>2</v>
      </c>
      <c r="E19" s="8">
        <v>21</v>
      </c>
      <c r="F19" s="8">
        <v>85</v>
      </c>
      <c r="G19" s="9">
        <v>17</v>
      </c>
      <c r="H19" s="15">
        <v>5</v>
      </c>
      <c r="I19" s="14">
        <f t="shared" si="8"/>
        <v>130</v>
      </c>
      <c r="J19">
        <v>3</v>
      </c>
      <c r="K19" s="33">
        <f t="shared" si="7"/>
        <v>3.9146341463414633</v>
      </c>
      <c r="L19" s="7">
        <v>0</v>
      </c>
      <c r="M19" s="8">
        <v>5</v>
      </c>
      <c r="N19" s="8">
        <v>25</v>
      </c>
      <c r="O19" s="8">
        <v>113</v>
      </c>
      <c r="P19" s="9">
        <v>21</v>
      </c>
      <c r="Q19" s="16">
        <v>4</v>
      </c>
      <c r="R19" s="17">
        <f t="shared" si="9"/>
        <v>168</v>
      </c>
    </row>
    <row r="20" spans="1:18">
      <c r="A20">
        <v>4</v>
      </c>
      <c r="B20" s="33">
        <f t="shared" si="6"/>
        <v>3.8225806451612905</v>
      </c>
      <c r="C20" s="7">
        <v>0</v>
      </c>
      <c r="D20" s="8">
        <v>5</v>
      </c>
      <c r="E20" s="8">
        <v>26</v>
      </c>
      <c r="F20" s="8">
        <v>79</v>
      </c>
      <c r="G20" s="9">
        <v>14</v>
      </c>
      <c r="H20" s="15">
        <v>6</v>
      </c>
      <c r="I20" s="14">
        <f t="shared" si="8"/>
        <v>130</v>
      </c>
      <c r="J20">
        <v>4</v>
      </c>
      <c r="K20" s="33">
        <f t="shared" si="7"/>
        <v>3.8571428571428572</v>
      </c>
      <c r="L20" s="7">
        <v>0</v>
      </c>
      <c r="M20" s="8">
        <v>5</v>
      </c>
      <c r="N20" s="8">
        <v>40</v>
      </c>
      <c r="O20" s="8">
        <v>97</v>
      </c>
      <c r="P20" s="9">
        <v>26</v>
      </c>
      <c r="Q20" s="16">
        <v>0</v>
      </c>
      <c r="R20" s="17">
        <f t="shared" si="9"/>
        <v>168</v>
      </c>
    </row>
    <row r="21" spans="1:18">
      <c r="A21">
        <v>5</v>
      </c>
      <c r="B21" s="33">
        <f t="shared" si="6"/>
        <v>4.5119999999999996</v>
      </c>
      <c r="C21" s="7">
        <v>0</v>
      </c>
      <c r="D21" s="8">
        <v>0</v>
      </c>
      <c r="E21" s="8">
        <v>2</v>
      </c>
      <c r="F21" s="8">
        <v>57</v>
      </c>
      <c r="G21" s="9">
        <v>66</v>
      </c>
      <c r="H21" s="15">
        <v>5</v>
      </c>
      <c r="I21" s="14">
        <f t="shared" si="8"/>
        <v>130</v>
      </c>
      <c r="J21">
        <v>5</v>
      </c>
      <c r="K21" s="33">
        <f t="shared" si="7"/>
        <v>4.458333333333333</v>
      </c>
      <c r="L21" s="7">
        <v>0</v>
      </c>
      <c r="M21" s="8">
        <v>3</v>
      </c>
      <c r="N21" s="8">
        <v>3</v>
      </c>
      <c r="O21" s="8">
        <v>76</v>
      </c>
      <c r="P21" s="9">
        <v>86</v>
      </c>
      <c r="Q21" s="16">
        <v>0</v>
      </c>
      <c r="R21" s="17">
        <f t="shared" si="9"/>
        <v>168</v>
      </c>
    </row>
    <row r="22" spans="1:18" ht="15.75" thickBot="1">
      <c r="A22">
        <v>6</v>
      </c>
      <c r="B22" s="33">
        <f t="shared" si="6"/>
        <v>3.5920000000000001</v>
      </c>
      <c r="C22" s="10">
        <v>1</v>
      </c>
      <c r="D22" s="11">
        <v>14</v>
      </c>
      <c r="E22" s="11">
        <v>36</v>
      </c>
      <c r="F22" s="11">
        <v>58</v>
      </c>
      <c r="G22" s="12">
        <v>16</v>
      </c>
      <c r="H22" s="15">
        <v>5</v>
      </c>
      <c r="I22" s="14">
        <f t="shared" si="8"/>
        <v>130</v>
      </c>
      <c r="J22">
        <v>6</v>
      </c>
      <c r="K22" s="33">
        <f t="shared" si="7"/>
        <v>3.8154761904761907</v>
      </c>
      <c r="L22" s="10">
        <v>0</v>
      </c>
      <c r="M22" s="11">
        <v>8</v>
      </c>
      <c r="N22" s="11">
        <v>37</v>
      </c>
      <c r="O22" s="11">
        <v>101</v>
      </c>
      <c r="P22" s="12">
        <v>22</v>
      </c>
      <c r="Q22" s="16">
        <v>0</v>
      </c>
      <c r="R22" s="17">
        <f>SUM(L22:Q22)</f>
        <v>168</v>
      </c>
    </row>
    <row r="25" spans="1:18">
      <c r="A25" t="s">
        <v>45</v>
      </c>
    </row>
    <row r="28" spans="1:18">
      <c r="C28" s="2">
        <v>1</v>
      </c>
      <c r="D28" s="2">
        <v>2</v>
      </c>
      <c r="E28" s="2">
        <v>3</v>
      </c>
      <c r="F28" s="2">
        <v>4</v>
      </c>
      <c r="G28" s="2">
        <v>5</v>
      </c>
      <c r="H28" s="2" t="s">
        <v>34</v>
      </c>
    </row>
    <row r="29" spans="1:18">
      <c r="A29">
        <v>1</v>
      </c>
      <c r="B29" s="33">
        <f t="shared" ref="B29:B30" si="10">((1*C29)+(2*D29)+(3*E29)+(4*F29)+(5*G29))/(I29-H29)</f>
        <v>4.0235690235690234</v>
      </c>
      <c r="C29" s="31">
        <f t="shared" ref="C29:H29" si="11">C4+L4</f>
        <v>2</v>
      </c>
      <c r="D29" s="31">
        <f t="shared" si="11"/>
        <v>3</v>
      </c>
      <c r="E29" s="31">
        <f t="shared" si="11"/>
        <v>69</v>
      </c>
      <c r="F29" s="31">
        <f t="shared" si="11"/>
        <v>135</v>
      </c>
      <c r="G29" s="31">
        <f t="shared" si="11"/>
        <v>88</v>
      </c>
      <c r="H29" s="1">
        <f t="shared" si="11"/>
        <v>1</v>
      </c>
      <c r="I29" s="1">
        <f>SUM(C29:H29)</f>
        <v>298</v>
      </c>
    </row>
    <row r="30" spans="1:18">
      <c r="A30">
        <v>2</v>
      </c>
      <c r="B30" s="33">
        <f t="shared" si="10"/>
        <v>3.7449664429530203</v>
      </c>
      <c r="C30" s="31">
        <f>C10+L10</f>
        <v>3</v>
      </c>
      <c r="D30" s="31">
        <f>D5+M5</f>
        <v>16</v>
      </c>
      <c r="E30" s="31">
        <f>E5+N5</f>
        <v>88</v>
      </c>
      <c r="F30" s="31">
        <f>F5+O5</f>
        <v>138</v>
      </c>
      <c r="G30" s="31">
        <f>G5+P5</f>
        <v>53</v>
      </c>
      <c r="H30" s="1">
        <f>H5+Q5</f>
        <v>0</v>
      </c>
      <c r="I30" s="1">
        <f>SUM(C30:H30)</f>
        <v>298</v>
      </c>
    </row>
    <row r="33" spans="1:9">
      <c r="C33" s="2">
        <v>1</v>
      </c>
      <c r="D33" s="2">
        <v>2</v>
      </c>
      <c r="E33" s="2">
        <v>3</v>
      </c>
      <c r="F33" s="2">
        <v>4</v>
      </c>
      <c r="G33" s="2">
        <v>5</v>
      </c>
      <c r="H33" s="2" t="s">
        <v>34</v>
      </c>
    </row>
    <row r="34" spans="1:9">
      <c r="A34">
        <v>1</v>
      </c>
      <c r="B34" s="33">
        <f t="shared" ref="B34:B39" si="12">((1*C34)+(2*D34)+(3*E34)+(4*F34)+(5*G34))/(I34-H34)</f>
        <v>4.3368055555555554</v>
      </c>
      <c r="C34" s="31">
        <f t="shared" ref="C34:H39" si="13">+C9+L9</f>
        <v>1</v>
      </c>
      <c r="D34" s="31">
        <f t="shared" si="13"/>
        <v>5</v>
      </c>
      <c r="E34" s="31">
        <f t="shared" si="13"/>
        <v>27</v>
      </c>
      <c r="F34" s="31">
        <f t="shared" si="13"/>
        <v>118</v>
      </c>
      <c r="G34" s="31">
        <f t="shared" si="13"/>
        <v>137</v>
      </c>
      <c r="H34" s="1">
        <f t="shared" si="13"/>
        <v>10</v>
      </c>
      <c r="I34" s="1">
        <f t="shared" ref="I34:I39" si="14">SUM(C34:H34)</f>
        <v>298</v>
      </c>
    </row>
    <row r="35" spans="1:9">
      <c r="A35">
        <v>2</v>
      </c>
      <c r="B35" s="33">
        <f t="shared" si="12"/>
        <v>4.4232081911262799</v>
      </c>
      <c r="C35" s="31">
        <f t="shared" si="13"/>
        <v>3</v>
      </c>
      <c r="D35" s="31">
        <f t="shared" si="13"/>
        <v>9</v>
      </c>
      <c r="E35" s="31">
        <f t="shared" si="13"/>
        <v>36</v>
      </c>
      <c r="F35" s="31">
        <f t="shared" si="13"/>
        <v>58</v>
      </c>
      <c r="G35" s="31">
        <f t="shared" si="13"/>
        <v>187</v>
      </c>
      <c r="H35" s="1">
        <f t="shared" si="13"/>
        <v>5</v>
      </c>
      <c r="I35" s="1">
        <f t="shared" si="14"/>
        <v>298</v>
      </c>
    </row>
    <row r="36" spans="1:9">
      <c r="A36">
        <v>3</v>
      </c>
      <c r="B36" s="33">
        <f t="shared" si="12"/>
        <v>2.6274509803921569</v>
      </c>
      <c r="C36" s="31">
        <f t="shared" si="13"/>
        <v>47</v>
      </c>
      <c r="D36" s="31">
        <f t="shared" si="13"/>
        <v>62</v>
      </c>
      <c r="E36" s="31">
        <f t="shared" si="13"/>
        <v>98</v>
      </c>
      <c r="F36" s="31">
        <f t="shared" si="13"/>
        <v>35</v>
      </c>
      <c r="G36" s="31">
        <f t="shared" si="13"/>
        <v>13</v>
      </c>
      <c r="H36" s="1">
        <f t="shared" si="13"/>
        <v>43</v>
      </c>
      <c r="I36" s="1">
        <f t="shared" si="14"/>
        <v>298</v>
      </c>
    </row>
    <row r="37" spans="1:9">
      <c r="A37">
        <v>4</v>
      </c>
      <c r="B37" s="33">
        <f t="shared" si="12"/>
        <v>3.261992619926199</v>
      </c>
      <c r="C37" s="31">
        <f t="shared" si="13"/>
        <v>24</v>
      </c>
      <c r="D37" s="31">
        <f t="shared" si="13"/>
        <v>29</v>
      </c>
      <c r="E37" s="31">
        <f t="shared" si="13"/>
        <v>95</v>
      </c>
      <c r="F37" s="31">
        <f t="shared" si="13"/>
        <v>98</v>
      </c>
      <c r="G37" s="31">
        <f t="shared" si="13"/>
        <v>25</v>
      </c>
      <c r="H37" s="1">
        <f t="shared" si="13"/>
        <v>27</v>
      </c>
      <c r="I37" s="1">
        <f t="shared" si="14"/>
        <v>298</v>
      </c>
    </row>
    <row r="38" spans="1:9">
      <c r="A38">
        <v>5</v>
      </c>
      <c r="B38" s="33">
        <f t="shared" si="12"/>
        <v>4.7966101694915251</v>
      </c>
      <c r="C38" s="31">
        <f t="shared" si="13"/>
        <v>0</v>
      </c>
      <c r="D38" s="31">
        <f t="shared" si="13"/>
        <v>4</v>
      </c>
      <c r="E38" s="31">
        <f t="shared" si="13"/>
        <v>6</v>
      </c>
      <c r="F38" s="31">
        <f t="shared" si="13"/>
        <v>36</v>
      </c>
      <c r="G38" s="31">
        <f t="shared" si="13"/>
        <v>249</v>
      </c>
      <c r="H38" s="1">
        <f t="shared" si="13"/>
        <v>3</v>
      </c>
      <c r="I38" s="1">
        <f t="shared" si="14"/>
        <v>298</v>
      </c>
    </row>
    <row r="39" spans="1:9">
      <c r="A39">
        <v>6</v>
      </c>
      <c r="B39" s="33">
        <f t="shared" si="12"/>
        <v>4.2559726962457338</v>
      </c>
      <c r="C39" s="31">
        <f t="shared" si="13"/>
        <v>2</v>
      </c>
      <c r="D39" s="31">
        <f t="shared" si="13"/>
        <v>3</v>
      </c>
      <c r="E39" s="31">
        <f t="shared" si="13"/>
        <v>48</v>
      </c>
      <c r="F39" s="31">
        <f t="shared" si="13"/>
        <v>105</v>
      </c>
      <c r="G39" s="31">
        <f t="shared" si="13"/>
        <v>135</v>
      </c>
      <c r="H39" s="1">
        <f t="shared" si="13"/>
        <v>5</v>
      </c>
      <c r="I39" s="1">
        <f t="shared" si="14"/>
        <v>298</v>
      </c>
    </row>
    <row r="40" spans="1:9">
      <c r="C40" s="1"/>
      <c r="D40" s="1"/>
      <c r="E40" s="1"/>
      <c r="F40" s="1"/>
      <c r="G40" s="1"/>
      <c r="H40" s="1"/>
    </row>
    <row r="41" spans="1:9">
      <c r="C41" s="2">
        <v>1</v>
      </c>
      <c r="D41" s="2">
        <v>2</v>
      </c>
      <c r="E41" s="2">
        <v>3</v>
      </c>
      <c r="F41" s="2">
        <v>4</v>
      </c>
      <c r="G41" s="2">
        <v>5</v>
      </c>
      <c r="H41" s="2" t="s">
        <v>34</v>
      </c>
    </row>
    <row r="42" spans="1:9">
      <c r="A42">
        <v>1</v>
      </c>
      <c r="B42" s="33">
        <f t="shared" ref="B42:B47" si="15">((1*C42)+(2*D42)+(3*E42)+(4*F42)+(5*G42))/(I42-H42)</f>
        <v>4.3003412969283277</v>
      </c>
      <c r="C42" s="31">
        <f t="shared" ref="C42:H47" si="16">+C17+L17</f>
        <v>1</v>
      </c>
      <c r="D42" s="31">
        <f t="shared" si="16"/>
        <v>10</v>
      </c>
      <c r="E42" s="31">
        <f t="shared" si="16"/>
        <v>17</v>
      </c>
      <c r="F42" s="31">
        <f t="shared" si="16"/>
        <v>137</v>
      </c>
      <c r="G42" s="31">
        <f t="shared" si="16"/>
        <v>128</v>
      </c>
      <c r="H42" s="1">
        <f t="shared" si="16"/>
        <v>5</v>
      </c>
      <c r="I42" s="1">
        <f t="shared" ref="I42:I47" si="17">SUM(C42:H42)</f>
        <v>298</v>
      </c>
    </row>
    <row r="43" spans="1:9">
      <c r="A43">
        <v>2</v>
      </c>
      <c r="B43" s="33">
        <f t="shared" si="15"/>
        <v>3.9931034482758623</v>
      </c>
      <c r="C43" s="31">
        <f t="shared" si="16"/>
        <v>0</v>
      </c>
      <c r="D43" s="31">
        <f t="shared" si="16"/>
        <v>3</v>
      </c>
      <c r="E43" s="31">
        <f t="shared" si="16"/>
        <v>48</v>
      </c>
      <c r="F43" s="31">
        <f t="shared" si="16"/>
        <v>187</v>
      </c>
      <c r="G43" s="31">
        <f t="shared" si="16"/>
        <v>52</v>
      </c>
      <c r="H43" s="1">
        <v>8</v>
      </c>
      <c r="I43" s="1">
        <f t="shared" si="17"/>
        <v>298</v>
      </c>
    </row>
    <row r="44" spans="1:9">
      <c r="A44">
        <v>3</v>
      </c>
      <c r="B44" s="33">
        <f t="shared" si="15"/>
        <v>3.9238754325259517</v>
      </c>
      <c r="C44" s="31">
        <f t="shared" si="16"/>
        <v>0</v>
      </c>
      <c r="D44" s="31">
        <f t="shared" si="16"/>
        <v>7</v>
      </c>
      <c r="E44" s="31">
        <f t="shared" si="16"/>
        <v>46</v>
      </c>
      <c r="F44" s="31">
        <f t="shared" si="16"/>
        <v>198</v>
      </c>
      <c r="G44" s="31">
        <f t="shared" si="16"/>
        <v>38</v>
      </c>
      <c r="H44" s="1">
        <f t="shared" si="16"/>
        <v>9</v>
      </c>
      <c r="I44" s="1">
        <f t="shared" si="17"/>
        <v>298</v>
      </c>
    </row>
    <row r="45" spans="1:9">
      <c r="A45">
        <v>4</v>
      </c>
      <c r="B45" s="33">
        <f t="shared" si="15"/>
        <v>3.8424657534246576</v>
      </c>
      <c r="C45" s="31">
        <f t="shared" si="16"/>
        <v>0</v>
      </c>
      <c r="D45" s="31">
        <f t="shared" si="16"/>
        <v>10</v>
      </c>
      <c r="E45" s="31">
        <f t="shared" si="16"/>
        <v>66</v>
      </c>
      <c r="F45" s="31">
        <f t="shared" si="16"/>
        <v>176</v>
      </c>
      <c r="G45" s="31">
        <f t="shared" si="16"/>
        <v>40</v>
      </c>
      <c r="H45" s="1">
        <f t="shared" si="16"/>
        <v>6</v>
      </c>
      <c r="I45" s="1">
        <f t="shared" si="17"/>
        <v>298</v>
      </c>
    </row>
    <row r="46" spans="1:9">
      <c r="A46">
        <v>5</v>
      </c>
      <c r="B46" s="33">
        <f t="shared" si="15"/>
        <v>4.4812286689419798</v>
      </c>
      <c r="C46" s="31">
        <f t="shared" si="16"/>
        <v>0</v>
      </c>
      <c r="D46" s="31">
        <f t="shared" si="16"/>
        <v>3</v>
      </c>
      <c r="E46" s="31">
        <f t="shared" si="16"/>
        <v>5</v>
      </c>
      <c r="F46" s="31">
        <f t="shared" si="16"/>
        <v>133</v>
      </c>
      <c r="G46" s="31">
        <f t="shared" si="16"/>
        <v>152</v>
      </c>
      <c r="H46" s="1">
        <f t="shared" si="16"/>
        <v>5</v>
      </c>
      <c r="I46" s="1">
        <f t="shared" si="17"/>
        <v>298</v>
      </c>
    </row>
    <row r="47" spans="1:9">
      <c r="A47">
        <v>6</v>
      </c>
      <c r="B47" s="33">
        <f t="shared" si="15"/>
        <v>3.7201365187713309</v>
      </c>
      <c r="C47" s="31">
        <f t="shared" si="16"/>
        <v>1</v>
      </c>
      <c r="D47" s="31">
        <f t="shared" si="16"/>
        <v>22</v>
      </c>
      <c r="E47" s="31">
        <f t="shared" si="16"/>
        <v>73</v>
      </c>
      <c r="F47" s="31">
        <f t="shared" si="16"/>
        <v>159</v>
      </c>
      <c r="G47" s="31">
        <f t="shared" si="16"/>
        <v>38</v>
      </c>
      <c r="H47" s="1">
        <f t="shared" si="16"/>
        <v>5</v>
      </c>
      <c r="I47" s="1">
        <f t="shared" si="17"/>
        <v>298</v>
      </c>
    </row>
    <row r="52" spans="1:9">
      <c r="A52" t="s">
        <v>46</v>
      </c>
    </row>
    <row r="55" spans="1:9" ht="15.75" thickBot="1">
      <c r="C55" s="2">
        <v>1</v>
      </c>
      <c r="D55" s="2">
        <v>2</v>
      </c>
      <c r="E55" s="2">
        <v>3</v>
      </c>
      <c r="F55" s="2">
        <v>4</v>
      </c>
      <c r="G55" s="2">
        <v>5</v>
      </c>
      <c r="H55" s="2" t="s">
        <v>34</v>
      </c>
    </row>
    <row r="56" spans="1:9">
      <c r="A56">
        <v>1</v>
      </c>
      <c r="B56" s="33">
        <f t="shared" ref="B56:B57" si="18">((1*C56)+(2*D56)+(3*E56)+(4*F56)+(5*G56))/(I56-H56)</f>
        <v>4.0246913580246915</v>
      </c>
      <c r="C56" s="4">
        <v>0</v>
      </c>
      <c r="D56" s="5">
        <v>2</v>
      </c>
      <c r="E56" s="5">
        <v>17</v>
      </c>
      <c r="F56" s="5">
        <v>39</v>
      </c>
      <c r="G56" s="6">
        <v>23</v>
      </c>
      <c r="H56" s="14">
        <v>0</v>
      </c>
      <c r="I56" s="1">
        <f>SUM(C56:H56)</f>
        <v>81</v>
      </c>
    </row>
    <row r="57" spans="1:9" ht="15.75" thickBot="1">
      <c r="A57">
        <v>2</v>
      </c>
      <c r="B57" s="33">
        <f t="shared" si="18"/>
        <v>3.9135802469135803</v>
      </c>
      <c r="C57" s="10">
        <v>0</v>
      </c>
      <c r="D57" s="11">
        <v>0</v>
      </c>
      <c r="E57" s="11">
        <v>22</v>
      </c>
      <c r="F57" s="11">
        <v>44</v>
      </c>
      <c r="G57" s="12">
        <v>15</v>
      </c>
      <c r="H57" s="14">
        <v>0</v>
      </c>
      <c r="I57" s="1">
        <f>SUM(C57:H57)</f>
        <v>81</v>
      </c>
    </row>
    <row r="58" spans="1:9">
      <c r="I58" s="1"/>
    </row>
    <row r="59" spans="1:9">
      <c r="I59" s="1"/>
    </row>
    <row r="60" spans="1:9">
      <c r="C60" s="2">
        <v>1</v>
      </c>
      <c r="D60" s="2">
        <v>2</v>
      </c>
      <c r="E60" s="2">
        <v>3</v>
      </c>
      <c r="F60" s="2">
        <v>4</v>
      </c>
      <c r="G60" s="2">
        <v>5</v>
      </c>
      <c r="H60" s="2" t="s">
        <v>34</v>
      </c>
      <c r="I60" s="1"/>
    </row>
    <row r="61" spans="1:9">
      <c r="A61">
        <v>1</v>
      </c>
      <c r="B61" s="33">
        <f t="shared" ref="B61:B66" si="19">((1*C61)+(2*D61)+(3*E61)+(4*F61)+(5*G61))/(I61-H61)</f>
        <v>4.6419753086419755</v>
      </c>
      <c r="C61" s="8">
        <v>0</v>
      </c>
      <c r="D61" s="8">
        <v>1</v>
      </c>
      <c r="E61" s="8">
        <v>2</v>
      </c>
      <c r="F61" s="8">
        <v>22</v>
      </c>
      <c r="G61" s="8">
        <v>56</v>
      </c>
      <c r="H61" s="14">
        <v>0</v>
      </c>
      <c r="I61" s="1">
        <f>SUM(C61:H61)</f>
        <v>81</v>
      </c>
    </row>
    <row r="62" spans="1:9">
      <c r="A62">
        <v>2</v>
      </c>
      <c r="B62" s="33">
        <f t="shared" si="19"/>
        <v>4.5675675675675675</v>
      </c>
      <c r="C62" s="8">
        <v>0</v>
      </c>
      <c r="D62" s="8">
        <v>1</v>
      </c>
      <c r="E62" s="8">
        <v>8</v>
      </c>
      <c r="F62" s="8">
        <v>13</v>
      </c>
      <c r="G62" s="8">
        <v>52</v>
      </c>
      <c r="H62" s="14">
        <v>7</v>
      </c>
      <c r="I62" s="1">
        <f>SUM(C62:H62)</f>
        <v>81</v>
      </c>
    </row>
    <row r="63" spans="1:9">
      <c r="A63">
        <v>3</v>
      </c>
      <c r="B63" s="33">
        <f t="shared" si="19"/>
        <v>3.0129870129870131</v>
      </c>
      <c r="C63" s="8">
        <v>11</v>
      </c>
      <c r="D63" s="8">
        <v>13</v>
      </c>
      <c r="E63" s="8">
        <v>26</v>
      </c>
      <c r="F63" s="8">
        <v>18</v>
      </c>
      <c r="G63" s="8">
        <v>9</v>
      </c>
      <c r="H63" s="14">
        <v>4</v>
      </c>
      <c r="I63" s="1">
        <f t="shared" ref="I63:I66" si="20">SUM(C63:H63)</f>
        <v>81</v>
      </c>
    </row>
    <row r="64" spans="1:9">
      <c r="A64">
        <v>4</v>
      </c>
      <c r="B64" s="33">
        <f t="shared" si="19"/>
        <v>3.5822784810126582</v>
      </c>
      <c r="C64" s="8">
        <v>4</v>
      </c>
      <c r="D64" s="8">
        <v>8</v>
      </c>
      <c r="E64" s="8">
        <v>17</v>
      </c>
      <c r="F64" s="8">
        <v>38</v>
      </c>
      <c r="G64" s="8">
        <v>12</v>
      </c>
      <c r="H64" s="14">
        <v>2</v>
      </c>
      <c r="I64" s="1">
        <f t="shared" si="20"/>
        <v>81</v>
      </c>
    </row>
    <row r="65" spans="1:9">
      <c r="A65">
        <v>5</v>
      </c>
      <c r="B65" s="33">
        <f t="shared" si="19"/>
        <v>4.8641975308641978</v>
      </c>
      <c r="C65" s="8">
        <v>0</v>
      </c>
      <c r="D65" s="8">
        <v>1</v>
      </c>
      <c r="E65" s="8">
        <v>0</v>
      </c>
      <c r="F65" s="8">
        <v>8</v>
      </c>
      <c r="G65" s="8">
        <v>72</v>
      </c>
      <c r="H65" s="14">
        <v>0</v>
      </c>
      <c r="I65" s="1">
        <f t="shared" si="20"/>
        <v>81</v>
      </c>
    </row>
    <row r="66" spans="1:9">
      <c r="A66">
        <v>6</v>
      </c>
      <c r="B66" s="33">
        <f t="shared" si="19"/>
        <v>4.4567901234567904</v>
      </c>
      <c r="C66" s="8">
        <v>0</v>
      </c>
      <c r="D66" s="8">
        <v>1</v>
      </c>
      <c r="E66" s="8">
        <v>11</v>
      </c>
      <c r="F66" s="8">
        <v>19</v>
      </c>
      <c r="G66" s="8">
        <v>50</v>
      </c>
      <c r="H66" s="14">
        <v>0</v>
      </c>
      <c r="I66" s="1">
        <f t="shared" si="20"/>
        <v>81</v>
      </c>
    </row>
    <row r="67" spans="1:9">
      <c r="C67" s="1"/>
      <c r="D67" s="1"/>
      <c r="E67" s="1"/>
      <c r="F67" s="1"/>
      <c r="G67" s="1"/>
      <c r="H67" s="1"/>
      <c r="I67" s="1"/>
    </row>
    <row r="68" spans="1:9" ht="15.75" thickBot="1">
      <c r="C68" s="2">
        <v>1</v>
      </c>
      <c r="D68" s="2">
        <v>2</v>
      </c>
      <c r="E68" s="2">
        <v>3</v>
      </c>
      <c r="F68" s="2">
        <v>4</v>
      </c>
      <c r="G68" s="2">
        <v>5</v>
      </c>
      <c r="H68" s="2" t="s">
        <v>34</v>
      </c>
      <c r="I68" s="1"/>
    </row>
    <row r="69" spans="1:9">
      <c r="A69">
        <v>1</v>
      </c>
      <c r="B69" s="33">
        <f t="shared" ref="B69:B74" si="21">((1*C69)+(2*D69)+(3*E69)+(4*F69)+(5*G69))/(I69-H69)</f>
        <v>4.4487179487179489</v>
      </c>
      <c r="C69" s="4">
        <v>0</v>
      </c>
      <c r="D69" s="5">
        <v>4</v>
      </c>
      <c r="E69" s="5">
        <v>3</v>
      </c>
      <c r="F69" s="5">
        <v>25</v>
      </c>
      <c r="G69" s="6">
        <v>46</v>
      </c>
      <c r="H69" s="14">
        <v>3</v>
      </c>
      <c r="I69" s="1">
        <f>SUM(C69:H69)</f>
        <v>81</v>
      </c>
    </row>
    <row r="70" spans="1:9">
      <c r="A70">
        <v>2</v>
      </c>
      <c r="B70" s="33">
        <f t="shared" si="21"/>
        <v>4.0740740740740744</v>
      </c>
      <c r="C70" s="7">
        <v>0</v>
      </c>
      <c r="D70" s="8">
        <v>2</v>
      </c>
      <c r="E70" s="8">
        <v>7</v>
      </c>
      <c r="F70" s="8">
        <v>55</v>
      </c>
      <c r="G70" s="9">
        <v>17</v>
      </c>
      <c r="H70" s="14">
        <v>0</v>
      </c>
      <c r="I70" s="1">
        <f t="shared" ref="I70:I73" si="22">SUM(C70:H70)</f>
        <v>81</v>
      </c>
    </row>
    <row r="71" spans="1:9">
      <c r="A71">
        <v>3</v>
      </c>
      <c r="B71" s="33">
        <f t="shared" si="21"/>
        <v>4.0246913580246915</v>
      </c>
      <c r="C71" s="7">
        <v>0</v>
      </c>
      <c r="D71" s="8">
        <v>1</v>
      </c>
      <c r="E71" s="8">
        <v>12</v>
      </c>
      <c r="F71" s="8">
        <v>52</v>
      </c>
      <c r="G71" s="9">
        <v>16</v>
      </c>
      <c r="H71" s="14">
        <v>0</v>
      </c>
      <c r="I71" s="1">
        <f t="shared" si="22"/>
        <v>81</v>
      </c>
    </row>
    <row r="72" spans="1:9">
      <c r="A72">
        <v>4</v>
      </c>
      <c r="B72" s="33">
        <f t="shared" si="21"/>
        <v>4.1012658227848098</v>
      </c>
      <c r="C72" s="7">
        <v>0</v>
      </c>
      <c r="D72" s="8">
        <v>1</v>
      </c>
      <c r="E72" s="8">
        <v>10</v>
      </c>
      <c r="F72" s="8">
        <v>48</v>
      </c>
      <c r="G72" s="9">
        <v>20</v>
      </c>
      <c r="H72" s="14">
        <v>2</v>
      </c>
      <c r="I72" s="1">
        <f t="shared" si="22"/>
        <v>81</v>
      </c>
    </row>
    <row r="73" spans="1:9">
      <c r="A73">
        <v>5</v>
      </c>
      <c r="B73" s="33">
        <f t="shared" si="21"/>
        <v>4.6329113924050631</v>
      </c>
      <c r="C73" s="7">
        <v>0</v>
      </c>
      <c r="D73" s="8">
        <v>0</v>
      </c>
      <c r="E73" s="8">
        <v>0</v>
      </c>
      <c r="F73" s="8">
        <v>29</v>
      </c>
      <c r="G73" s="9">
        <v>50</v>
      </c>
      <c r="H73" s="14">
        <v>2</v>
      </c>
      <c r="I73" s="1">
        <f t="shared" si="22"/>
        <v>81</v>
      </c>
    </row>
    <row r="74" spans="1:9" ht="15.75" thickBot="1">
      <c r="A74">
        <v>6</v>
      </c>
      <c r="B74" s="33">
        <f t="shared" si="21"/>
        <v>3.9753086419753085</v>
      </c>
      <c r="C74" s="10">
        <v>1</v>
      </c>
      <c r="D74" s="11">
        <v>4</v>
      </c>
      <c r="E74" s="11">
        <v>9</v>
      </c>
      <c r="F74" s="11">
        <v>49</v>
      </c>
      <c r="G74" s="12">
        <v>18</v>
      </c>
      <c r="H74" s="14">
        <v>0</v>
      </c>
      <c r="I74" s="1">
        <f>SUM(C74:H74)</f>
        <v>81</v>
      </c>
    </row>
    <row r="102" spans="1:9">
      <c r="A102" t="s">
        <v>47</v>
      </c>
    </row>
    <row r="104" spans="1:9" ht="15.75" thickBot="1">
      <c r="C104" s="2">
        <v>1</v>
      </c>
      <c r="D104" s="2">
        <v>2</v>
      </c>
      <c r="E104" s="2">
        <v>3</v>
      </c>
      <c r="F104" s="2">
        <v>4</v>
      </c>
      <c r="G104" s="2">
        <v>5</v>
      </c>
      <c r="H104" s="2" t="s">
        <v>34</v>
      </c>
    </row>
    <row r="105" spans="1:9">
      <c r="A105">
        <v>1</v>
      </c>
      <c r="B105" s="33">
        <f t="shared" ref="B105:B106" si="23">((1*C105)+(2*D105)+(3*E105)+(4*F105)+(5*G105))/(I105-H105)</f>
        <v>4.2588235294117647</v>
      </c>
      <c r="C105" s="4">
        <v>1</v>
      </c>
      <c r="D105" s="5">
        <v>0</v>
      </c>
      <c r="E105" s="24">
        <v>11</v>
      </c>
      <c r="F105" s="24">
        <v>37</v>
      </c>
      <c r="G105" s="25">
        <v>36</v>
      </c>
      <c r="H105" s="26">
        <v>0</v>
      </c>
      <c r="I105" s="1">
        <f>SUM(C105:H105)</f>
        <v>85</v>
      </c>
    </row>
    <row r="106" spans="1:9" ht="15.75" thickBot="1">
      <c r="A106">
        <v>2</v>
      </c>
      <c r="B106" s="33">
        <f t="shared" si="23"/>
        <v>4.1764705882352944</v>
      </c>
      <c r="C106" s="10">
        <v>1</v>
      </c>
      <c r="D106" s="11">
        <v>1</v>
      </c>
      <c r="E106" s="27">
        <v>10</v>
      </c>
      <c r="F106" s="27">
        <v>43</v>
      </c>
      <c r="G106" s="28">
        <v>30</v>
      </c>
      <c r="H106" s="26">
        <v>0</v>
      </c>
      <c r="I106" s="1">
        <f>SUM(C106:H106)</f>
        <v>85</v>
      </c>
    </row>
    <row r="107" spans="1:9">
      <c r="I107" s="1"/>
    </row>
    <row r="108" spans="1:9">
      <c r="I108" s="1"/>
    </row>
    <row r="109" spans="1:9">
      <c r="C109" s="2">
        <v>1</v>
      </c>
      <c r="D109" s="2">
        <v>2</v>
      </c>
      <c r="E109" s="2">
        <v>3</v>
      </c>
      <c r="F109" s="2">
        <v>4</v>
      </c>
      <c r="G109" s="2">
        <v>5</v>
      </c>
      <c r="H109" s="2" t="s">
        <v>34</v>
      </c>
      <c r="I109" s="1"/>
    </row>
    <row r="110" spans="1:9">
      <c r="A110">
        <v>1</v>
      </c>
      <c r="B110" s="33">
        <f t="shared" ref="B110:B115" si="24">((1*C110)+(2*D110)+(3*E110)+(4*F110)+(5*G110))/(I110-H110)</f>
        <v>4.7882352941176469</v>
      </c>
      <c r="C110" s="8">
        <v>0</v>
      </c>
      <c r="D110" s="29">
        <v>0</v>
      </c>
      <c r="E110" s="29">
        <v>1</v>
      </c>
      <c r="F110" s="29">
        <v>16</v>
      </c>
      <c r="G110" s="29">
        <v>68</v>
      </c>
      <c r="H110" s="26">
        <v>0</v>
      </c>
      <c r="I110" s="1">
        <f t="shared" ref="I110:I115" si="25">SUM(C110:H110)</f>
        <v>85</v>
      </c>
    </row>
    <row r="111" spans="1:9">
      <c r="A111">
        <v>2</v>
      </c>
      <c r="B111" s="33">
        <f t="shared" si="24"/>
        <v>4.8</v>
      </c>
      <c r="C111" s="8">
        <v>0</v>
      </c>
      <c r="D111" s="29">
        <v>1</v>
      </c>
      <c r="E111" s="29">
        <v>1</v>
      </c>
      <c r="F111" s="29">
        <v>12</v>
      </c>
      <c r="G111" s="29">
        <v>71</v>
      </c>
      <c r="H111" s="26">
        <v>0</v>
      </c>
      <c r="I111" s="1">
        <f t="shared" si="25"/>
        <v>85</v>
      </c>
    </row>
    <row r="112" spans="1:9">
      <c r="A112">
        <v>3</v>
      </c>
      <c r="B112" s="33">
        <f t="shared" si="24"/>
        <v>3.6301369863013697</v>
      </c>
      <c r="C112" s="8">
        <v>4</v>
      </c>
      <c r="D112" s="29">
        <v>4</v>
      </c>
      <c r="E112" s="29">
        <v>24</v>
      </c>
      <c r="F112" s="29">
        <v>24</v>
      </c>
      <c r="G112" s="29">
        <v>17</v>
      </c>
      <c r="H112" s="26">
        <v>12</v>
      </c>
      <c r="I112" s="1">
        <f t="shared" si="25"/>
        <v>85</v>
      </c>
    </row>
    <row r="113" spans="1:9">
      <c r="A113">
        <v>4</v>
      </c>
      <c r="B113" s="33">
        <f t="shared" si="24"/>
        <v>4.2530120481927707</v>
      </c>
      <c r="C113" s="8">
        <v>1</v>
      </c>
      <c r="D113" s="29">
        <v>2</v>
      </c>
      <c r="E113" s="29">
        <v>5</v>
      </c>
      <c r="F113" s="29">
        <v>42</v>
      </c>
      <c r="G113" s="29">
        <v>33</v>
      </c>
      <c r="H113" s="26">
        <v>2</v>
      </c>
      <c r="I113" s="1">
        <f t="shared" si="25"/>
        <v>85</v>
      </c>
    </row>
    <row r="114" spans="1:9">
      <c r="A114">
        <v>5</v>
      </c>
      <c r="B114" s="33">
        <f t="shared" si="24"/>
        <v>4.9529411764705884</v>
      </c>
      <c r="C114" s="8">
        <v>0</v>
      </c>
      <c r="D114" s="29">
        <v>0</v>
      </c>
      <c r="E114" s="29">
        <v>0</v>
      </c>
      <c r="F114" s="29">
        <v>4</v>
      </c>
      <c r="G114" s="29">
        <v>81</v>
      </c>
      <c r="H114" s="26">
        <v>0</v>
      </c>
      <c r="I114" s="1">
        <f t="shared" si="25"/>
        <v>85</v>
      </c>
    </row>
    <row r="115" spans="1:9">
      <c r="A115">
        <v>6</v>
      </c>
      <c r="B115" s="33">
        <f t="shared" si="24"/>
        <v>4.6705882352941179</v>
      </c>
      <c r="C115" s="8">
        <v>0</v>
      </c>
      <c r="D115" s="29">
        <v>0</v>
      </c>
      <c r="E115" s="29">
        <v>4</v>
      </c>
      <c r="F115" s="29">
        <v>20</v>
      </c>
      <c r="G115" s="29">
        <v>61</v>
      </c>
      <c r="H115" s="26">
        <v>0</v>
      </c>
      <c r="I115" s="1">
        <f t="shared" si="25"/>
        <v>85</v>
      </c>
    </row>
    <row r="116" spans="1:9">
      <c r="I116" s="1"/>
    </row>
    <row r="117" spans="1:9">
      <c r="C117" s="2">
        <v>1</v>
      </c>
      <c r="D117" s="2">
        <v>2</v>
      </c>
      <c r="E117" s="2">
        <v>3</v>
      </c>
      <c r="F117" s="2">
        <v>4</v>
      </c>
      <c r="G117" s="2">
        <v>5</v>
      </c>
      <c r="H117" s="2" t="s">
        <v>34</v>
      </c>
      <c r="I117" s="1"/>
    </row>
    <row r="118" spans="1:9">
      <c r="A118">
        <v>1</v>
      </c>
      <c r="B118" s="33">
        <f t="shared" ref="B118:B123" si="26">((1*C118)+(2*D118)+(3*E118)+(4*F118)+(5*G118))/(I118-H118)</f>
        <v>4.6375000000000002</v>
      </c>
      <c r="C118" s="7">
        <v>0</v>
      </c>
      <c r="D118" s="8">
        <v>0</v>
      </c>
      <c r="E118" s="29">
        <v>2</v>
      </c>
      <c r="F118" s="29">
        <v>25</v>
      </c>
      <c r="G118" s="30">
        <v>53</v>
      </c>
      <c r="H118" s="26">
        <v>5</v>
      </c>
      <c r="I118" s="1">
        <f t="shared" ref="I118:I123" si="27">SUM(C118:H118)</f>
        <v>85</v>
      </c>
    </row>
    <row r="119" spans="1:9">
      <c r="A119">
        <v>2</v>
      </c>
      <c r="B119" s="33">
        <f t="shared" si="26"/>
        <v>4.6470588235294121</v>
      </c>
      <c r="C119" s="7">
        <v>0</v>
      </c>
      <c r="D119" s="8">
        <v>0</v>
      </c>
      <c r="E119" s="29">
        <v>1</v>
      </c>
      <c r="F119" s="29">
        <v>28</v>
      </c>
      <c r="G119" s="30">
        <v>56</v>
      </c>
      <c r="H119" s="26">
        <v>0</v>
      </c>
      <c r="I119" s="1">
        <f t="shared" si="27"/>
        <v>85</v>
      </c>
    </row>
    <row r="120" spans="1:9">
      <c r="A120">
        <v>3</v>
      </c>
      <c r="B120" s="33">
        <f t="shared" si="26"/>
        <v>4.6309523809523814</v>
      </c>
      <c r="C120" s="7">
        <v>0</v>
      </c>
      <c r="D120" s="8">
        <v>0</v>
      </c>
      <c r="E120" s="29">
        <v>0</v>
      </c>
      <c r="F120" s="29">
        <v>31</v>
      </c>
      <c r="G120" s="30">
        <v>53</v>
      </c>
      <c r="H120" s="26">
        <v>1</v>
      </c>
      <c r="I120" s="1">
        <f t="shared" si="27"/>
        <v>85</v>
      </c>
    </row>
    <row r="121" spans="1:9">
      <c r="A121">
        <v>4</v>
      </c>
      <c r="B121" s="33">
        <f t="shared" si="26"/>
        <v>4.6547619047619051</v>
      </c>
      <c r="C121" s="7">
        <v>0</v>
      </c>
      <c r="D121" s="8">
        <v>0</v>
      </c>
      <c r="E121" s="29">
        <v>2</v>
      </c>
      <c r="F121" s="29">
        <v>25</v>
      </c>
      <c r="G121" s="30">
        <v>57</v>
      </c>
      <c r="H121" s="26">
        <v>1</v>
      </c>
      <c r="I121" s="1">
        <f t="shared" si="27"/>
        <v>85</v>
      </c>
    </row>
    <row r="122" spans="1:9">
      <c r="A122">
        <v>5</v>
      </c>
      <c r="B122" s="33">
        <f t="shared" si="26"/>
        <v>4.7882352941176469</v>
      </c>
      <c r="C122" s="7">
        <v>0</v>
      </c>
      <c r="D122" s="8">
        <v>1</v>
      </c>
      <c r="E122" s="29">
        <v>0</v>
      </c>
      <c r="F122" s="29">
        <v>15</v>
      </c>
      <c r="G122" s="30">
        <v>69</v>
      </c>
      <c r="H122" s="26">
        <v>0</v>
      </c>
      <c r="I122" s="1">
        <f t="shared" si="27"/>
        <v>85</v>
      </c>
    </row>
    <row r="123" spans="1:9" ht="15.75" thickBot="1">
      <c r="A123">
        <v>6</v>
      </c>
      <c r="B123" s="33">
        <f t="shared" si="26"/>
        <v>4.3058823529411763</v>
      </c>
      <c r="C123" s="10">
        <v>0</v>
      </c>
      <c r="D123" s="11">
        <v>1</v>
      </c>
      <c r="E123" s="27">
        <v>11</v>
      </c>
      <c r="F123" s="27">
        <v>34</v>
      </c>
      <c r="G123" s="28">
        <v>39</v>
      </c>
      <c r="H123" s="26">
        <v>0</v>
      </c>
      <c r="I123" s="1">
        <f t="shared" si="27"/>
        <v>85</v>
      </c>
    </row>
    <row r="152" spans="1:19">
      <c r="A152" t="s">
        <v>29</v>
      </c>
      <c r="K152" t="s">
        <v>63</v>
      </c>
      <c r="L152" t="s">
        <v>64</v>
      </c>
    </row>
    <row r="154" spans="1:19" ht="15.75" thickBot="1">
      <c r="C154" s="2">
        <v>1</v>
      </c>
      <c r="D154" s="2">
        <v>2</v>
      </c>
      <c r="E154" s="2">
        <v>3</v>
      </c>
      <c r="F154" s="2">
        <v>4</v>
      </c>
      <c r="G154" s="2">
        <v>5</v>
      </c>
      <c r="H154" s="2" t="s">
        <v>34</v>
      </c>
      <c r="M154" s="2">
        <v>1</v>
      </c>
      <c r="N154" s="2">
        <v>2</v>
      </c>
      <c r="O154" s="2">
        <v>3</v>
      </c>
      <c r="P154" s="2">
        <v>4</v>
      </c>
      <c r="Q154" s="2">
        <v>5</v>
      </c>
      <c r="R154" s="2" t="s">
        <v>34</v>
      </c>
    </row>
    <row r="155" spans="1:19">
      <c r="A155">
        <v>1</v>
      </c>
      <c r="B155" s="33">
        <f t="shared" ref="B155:B156" si="28">((1*C155)+(2*D155)+(3*E155)+(4*F155)+(5*G155))/(I155-H155)</f>
        <v>4.2833333333333332</v>
      </c>
      <c r="C155" s="4">
        <v>0</v>
      </c>
      <c r="D155" s="5">
        <v>1</v>
      </c>
      <c r="E155" s="24">
        <v>10</v>
      </c>
      <c r="F155" s="24">
        <v>20</v>
      </c>
      <c r="G155" s="25">
        <v>29</v>
      </c>
      <c r="H155" s="26">
        <v>0</v>
      </c>
      <c r="I155" s="1">
        <f>SUM(C155:H155)</f>
        <v>60</v>
      </c>
      <c r="K155">
        <v>1</v>
      </c>
      <c r="M155" s="4"/>
      <c r="N155" s="5"/>
      <c r="O155" s="24"/>
      <c r="P155" s="24"/>
      <c r="Q155" s="25"/>
      <c r="R155" s="26">
        <v>0</v>
      </c>
      <c r="S155" s="1">
        <f>SUM(M155:R155)</f>
        <v>0</v>
      </c>
    </row>
    <row r="156" spans="1:19" ht="15.75" thickBot="1">
      <c r="A156">
        <v>2</v>
      </c>
      <c r="B156" s="33">
        <f t="shared" si="28"/>
        <v>4.2666666666666666</v>
      </c>
      <c r="C156" s="10">
        <v>1</v>
      </c>
      <c r="D156" s="11">
        <v>0</v>
      </c>
      <c r="E156" s="27">
        <v>7</v>
      </c>
      <c r="F156" s="27">
        <v>26</v>
      </c>
      <c r="G156" s="28">
        <v>26</v>
      </c>
      <c r="H156" s="26">
        <v>0</v>
      </c>
      <c r="I156" s="1">
        <f>SUM(C156:H156)</f>
        <v>60</v>
      </c>
      <c r="K156">
        <v>2</v>
      </c>
      <c r="M156" s="10"/>
      <c r="N156" s="11"/>
      <c r="O156" s="27"/>
      <c r="P156" s="27"/>
      <c r="Q156" s="28"/>
      <c r="R156" s="26">
        <v>0</v>
      </c>
      <c r="S156" s="1">
        <f>SUM(M156:R156)</f>
        <v>0</v>
      </c>
    </row>
    <row r="157" spans="1:19">
      <c r="I157" s="1"/>
      <c r="S157" s="1"/>
    </row>
    <row r="158" spans="1:19">
      <c r="I158" s="1"/>
      <c r="S158" s="1"/>
    </row>
    <row r="159" spans="1:19">
      <c r="C159" s="2">
        <v>1</v>
      </c>
      <c r="D159" s="2">
        <v>2</v>
      </c>
      <c r="E159" s="2">
        <v>3</v>
      </c>
      <c r="F159" s="2">
        <v>4</v>
      </c>
      <c r="G159" s="2">
        <v>5</v>
      </c>
      <c r="H159" s="2" t="s">
        <v>34</v>
      </c>
      <c r="I159" s="1"/>
      <c r="M159" s="2">
        <v>1</v>
      </c>
      <c r="N159" s="2">
        <v>2</v>
      </c>
      <c r="O159" s="2">
        <v>3</v>
      </c>
      <c r="P159" s="2">
        <v>4</v>
      </c>
      <c r="Q159" s="2">
        <v>5</v>
      </c>
      <c r="R159" s="2" t="s">
        <v>34</v>
      </c>
      <c r="S159" s="1"/>
    </row>
    <row r="160" spans="1:19">
      <c r="A160">
        <v>1</v>
      </c>
      <c r="B160" s="33">
        <f t="shared" ref="B160:B165" si="29">((1*C160)+(2*D160)+(3*E160)+(4*F160)+(5*G160))/(I160-H160)</f>
        <v>4.5666666666666664</v>
      </c>
      <c r="C160" s="8">
        <v>0</v>
      </c>
      <c r="D160" s="29">
        <v>0</v>
      </c>
      <c r="E160" s="29">
        <v>3</v>
      </c>
      <c r="F160" s="29">
        <v>20</v>
      </c>
      <c r="G160" s="29">
        <v>37</v>
      </c>
      <c r="H160" s="26">
        <v>0</v>
      </c>
      <c r="I160" s="1">
        <f t="shared" ref="I160:I165" si="30">SUM(C160:H160)</f>
        <v>60</v>
      </c>
      <c r="K160">
        <v>1</v>
      </c>
      <c r="M160" s="8"/>
      <c r="N160" s="29"/>
      <c r="O160" s="29"/>
      <c r="P160" s="29"/>
      <c r="Q160" s="29"/>
      <c r="R160" s="26">
        <v>0</v>
      </c>
      <c r="S160" s="1">
        <f t="shared" ref="S160:S165" si="31">SUM(M160:R160)</f>
        <v>0</v>
      </c>
    </row>
    <row r="161" spans="1:19">
      <c r="A161">
        <v>2</v>
      </c>
      <c r="B161" s="33">
        <f t="shared" si="29"/>
        <v>4.7666666666666666</v>
      </c>
      <c r="C161" s="8">
        <v>0</v>
      </c>
      <c r="D161" s="29">
        <v>0</v>
      </c>
      <c r="E161" s="29">
        <v>2</v>
      </c>
      <c r="F161" s="29">
        <v>10</v>
      </c>
      <c r="G161" s="29">
        <v>48</v>
      </c>
      <c r="H161" s="26">
        <v>0</v>
      </c>
      <c r="I161" s="1">
        <f t="shared" si="30"/>
        <v>60</v>
      </c>
      <c r="K161">
        <v>2</v>
      </c>
      <c r="M161" s="8"/>
      <c r="N161" s="29"/>
      <c r="O161" s="29"/>
      <c r="P161" s="29"/>
      <c r="Q161" s="29"/>
      <c r="R161" s="26">
        <v>0</v>
      </c>
      <c r="S161" s="1">
        <f t="shared" si="31"/>
        <v>0</v>
      </c>
    </row>
    <row r="162" spans="1:19">
      <c r="A162">
        <v>3</v>
      </c>
      <c r="B162" s="33">
        <f t="shared" si="29"/>
        <v>3.9833333333333334</v>
      </c>
      <c r="C162" s="8">
        <v>0</v>
      </c>
      <c r="D162" s="29">
        <v>3</v>
      </c>
      <c r="E162" s="29">
        <v>21</v>
      </c>
      <c r="F162" s="29">
        <v>10</v>
      </c>
      <c r="G162" s="29">
        <v>26</v>
      </c>
      <c r="H162" s="26">
        <v>0</v>
      </c>
      <c r="I162" s="1">
        <f t="shared" si="30"/>
        <v>60</v>
      </c>
      <c r="K162">
        <v>3</v>
      </c>
      <c r="M162" s="8"/>
      <c r="N162" s="29"/>
      <c r="O162" s="29"/>
      <c r="P162" s="29"/>
      <c r="Q162" s="29"/>
      <c r="R162" s="26">
        <v>0</v>
      </c>
      <c r="S162" s="1">
        <f t="shared" si="31"/>
        <v>0</v>
      </c>
    </row>
    <row r="163" spans="1:19">
      <c r="A163">
        <v>4</v>
      </c>
      <c r="B163" s="33">
        <f t="shared" si="29"/>
        <v>4.1833333333333336</v>
      </c>
      <c r="C163" s="8">
        <v>0</v>
      </c>
      <c r="D163" s="29">
        <v>0</v>
      </c>
      <c r="E163" s="29">
        <v>8</v>
      </c>
      <c r="F163" s="29">
        <v>33</v>
      </c>
      <c r="G163" s="29">
        <v>19</v>
      </c>
      <c r="H163" s="26">
        <v>0</v>
      </c>
      <c r="I163" s="1">
        <f t="shared" si="30"/>
        <v>60</v>
      </c>
      <c r="K163">
        <v>4</v>
      </c>
      <c r="M163" s="8"/>
      <c r="N163" s="29"/>
      <c r="O163" s="29"/>
      <c r="P163" s="29"/>
      <c r="Q163" s="29"/>
      <c r="R163" s="26">
        <v>0</v>
      </c>
      <c r="S163" s="1">
        <f t="shared" si="31"/>
        <v>0</v>
      </c>
    </row>
    <row r="164" spans="1:19">
      <c r="A164">
        <v>5</v>
      </c>
      <c r="B164" s="33">
        <f t="shared" si="29"/>
        <v>4.916666666666667</v>
      </c>
      <c r="C164" s="8">
        <v>0</v>
      </c>
      <c r="D164" s="29">
        <v>0</v>
      </c>
      <c r="E164" s="29">
        <v>0</v>
      </c>
      <c r="F164" s="29">
        <v>5</v>
      </c>
      <c r="G164" s="29">
        <v>55</v>
      </c>
      <c r="H164" s="26">
        <v>0</v>
      </c>
      <c r="I164" s="1">
        <f t="shared" si="30"/>
        <v>60</v>
      </c>
      <c r="K164">
        <v>5</v>
      </c>
      <c r="M164" s="8"/>
      <c r="N164" s="29"/>
      <c r="O164" s="29"/>
      <c r="P164" s="29"/>
      <c r="Q164" s="29"/>
      <c r="R164" s="26">
        <v>0</v>
      </c>
      <c r="S164" s="1">
        <f t="shared" si="31"/>
        <v>0</v>
      </c>
    </row>
    <row r="165" spans="1:19">
      <c r="A165">
        <v>6</v>
      </c>
      <c r="B165" s="33">
        <f t="shared" si="29"/>
        <v>4.6333333333333337</v>
      </c>
      <c r="C165" s="8">
        <v>0</v>
      </c>
      <c r="D165" s="29">
        <v>0</v>
      </c>
      <c r="E165" s="29">
        <v>2</v>
      </c>
      <c r="F165" s="29">
        <v>18</v>
      </c>
      <c r="G165" s="29">
        <v>40</v>
      </c>
      <c r="H165" s="26">
        <v>0</v>
      </c>
      <c r="I165" s="1">
        <f t="shared" si="30"/>
        <v>60</v>
      </c>
      <c r="K165">
        <v>6</v>
      </c>
      <c r="M165" s="8"/>
      <c r="N165" s="29"/>
      <c r="O165" s="29"/>
      <c r="P165" s="29"/>
      <c r="Q165" s="29"/>
      <c r="R165" s="26">
        <v>0</v>
      </c>
      <c r="S165" s="1">
        <f t="shared" si="31"/>
        <v>0</v>
      </c>
    </row>
    <row r="166" spans="1:19">
      <c r="I166" s="1"/>
      <c r="S166" s="1"/>
    </row>
    <row r="167" spans="1:19">
      <c r="C167" s="2">
        <v>1</v>
      </c>
      <c r="D167" s="2">
        <v>2</v>
      </c>
      <c r="E167" s="2">
        <v>3</v>
      </c>
      <c r="F167" s="2">
        <v>4</v>
      </c>
      <c r="G167" s="2">
        <v>5</v>
      </c>
      <c r="H167" s="2" t="s">
        <v>34</v>
      </c>
      <c r="I167" s="1"/>
      <c r="M167" s="2">
        <v>1</v>
      </c>
      <c r="N167" s="2">
        <v>2</v>
      </c>
      <c r="O167" s="2">
        <v>3</v>
      </c>
      <c r="P167" s="2">
        <v>4</v>
      </c>
      <c r="Q167" s="2">
        <v>5</v>
      </c>
      <c r="R167" s="2" t="s">
        <v>34</v>
      </c>
      <c r="S167" s="1"/>
    </row>
    <row r="168" spans="1:19">
      <c r="A168">
        <v>1</v>
      </c>
      <c r="B168" s="33">
        <f t="shared" ref="B168:B173" si="32">((1*C168)+(2*D168)+(3*E168)+(4*F168)+(5*G168))/(I168-H168)</f>
        <v>4.6333333333333337</v>
      </c>
      <c r="C168" s="7">
        <v>0</v>
      </c>
      <c r="D168" s="8">
        <v>0</v>
      </c>
      <c r="E168" s="29">
        <v>0</v>
      </c>
      <c r="F168" s="29">
        <v>22</v>
      </c>
      <c r="G168" s="30">
        <v>38</v>
      </c>
      <c r="H168" s="26">
        <v>0</v>
      </c>
      <c r="I168" s="1">
        <f t="shared" ref="I168:I173" si="33">SUM(C168:H168)</f>
        <v>60</v>
      </c>
      <c r="K168">
        <v>1</v>
      </c>
      <c r="M168" s="7"/>
      <c r="N168" s="8"/>
      <c r="O168" s="29"/>
      <c r="P168" s="29"/>
      <c r="Q168" s="30"/>
      <c r="R168" s="26">
        <v>0</v>
      </c>
      <c r="S168" s="1">
        <f t="shared" ref="S168:S173" si="34">SUM(M168:R168)</f>
        <v>0</v>
      </c>
    </row>
    <row r="169" spans="1:19">
      <c r="A169">
        <v>2</v>
      </c>
      <c r="B169" s="33">
        <f t="shared" si="32"/>
        <v>4.5333333333333332</v>
      </c>
      <c r="C169" s="7">
        <v>0</v>
      </c>
      <c r="D169" s="8">
        <v>0</v>
      </c>
      <c r="E169" s="29">
        <v>1</v>
      </c>
      <c r="F169" s="29">
        <v>26</v>
      </c>
      <c r="G169" s="30">
        <v>33</v>
      </c>
      <c r="H169" s="26">
        <v>0</v>
      </c>
      <c r="I169" s="1">
        <f t="shared" si="33"/>
        <v>60</v>
      </c>
      <c r="K169">
        <v>2</v>
      </c>
      <c r="M169" s="7"/>
      <c r="N169" s="8"/>
      <c r="O169" s="29"/>
      <c r="P169" s="29"/>
      <c r="Q169" s="30"/>
      <c r="R169" s="26">
        <v>0</v>
      </c>
      <c r="S169" s="1">
        <f t="shared" si="34"/>
        <v>0</v>
      </c>
    </row>
    <row r="170" spans="1:19">
      <c r="A170">
        <v>3</v>
      </c>
      <c r="B170" s="33">
        <f t="shared" si="32"/>
        <v>4.55</v>
      </c>
      <c r="C170" s="7">
        <v>0</v>
      </c>
      <c r="D170" s="8">
        <v>0</v>
      </c>
      <c r="E170" s="29">
        <v>3</v>
      </c>
      <c r="F170" s="29">
        <v>21</v>
      </c>
      <c r="G170" s="30">
        <v>36</v>
      </c>
      <c r="H170" s="26">
        <v>0</v>
      </c>
      <c r="I170" s="1">
        <f t="shared" si="33"/>
        <v>60</v>
      </c>
      <c r="K170">
        <v>3</v>
      </c>
      <c r="M170" s="7"/>
      <c r="N170" s="8"/>
      <c r="O170" s="29"/>
      <c r="P170" s="29"/>
      <c r="Q170" s="30"/>
      <c r="R170" s="26">
        <v>0</v>
      </c>
      <c r="S170" s="1">
        <f t="shared" si="34"/>
        <v>0</v>
      </c>
    </row>
    <row r="171" spans="1:19">
      <c r="A171">
        <v>4</v>
      </c>
      <c r="B171" s="33">
        <f t="shared" si="32"/>
        <v>4.55</v>
      </c>
      <c r="C171" s="7">
        <v>0</v>
      </c>
      <c r="D171" s="8">
        <v>1</v>
      </c>
      <c r="E171" s="29">
        <v>0</v>
      </c>
      <c r="F171" s="29">
        <v>24</v>
      </c>
      <c r="G171" s="30">
        <v>35</v>
      </c>
      <c r="H171" s="26">
        <v>0</v>
      </c>
      <c r="I171" s="1">
        <f t="shared" si="33"/>
        <v>60</v>
      </c>
      <c r="K171">
        <v>4</v>
      </c>
      <c r="M171" s="7"/>
      <c r="N171" s="8"/>
      <c r="O171" s="29"/>
      <c r="P171" s="29"/>
      <c r="Q171" s="30"/>
      <c r="R171" s="26">
        <v>0</v>
      </c>
      <c r="S171" s="1">
        <f t="shared" si="34"/>
        <v>0</v>
      </c>
    </row>
    <row r="172" spans="1:19">
      <c r="A172">
        <v>5</v>
      </c>
      <c r="B172" s="33">
        <f t="shared" si="32"/>
        <v>4.6166666666666663</v>
      </c>
      <c r="C172" s="7">
        <v>0</v>
      </c>
      <c r="D172" s="8">
        <v>0</v>
      </c>
      <c r="E172" s="29">
        <v>0</v>
      </c>
      <c r="F172" s="29">
        <v>23</v>
      </c>
      <c r="G172" s="30">
        <v>37</v>
      </c>
      <c r="H172" s="26">
        <v>0</v>
      </c>
      <c r="I172" s="1">
        <f t="shared" si="33"/>
        <v>60</v>
      </c>
      <c r="K172">
        <v>5</v>
      </c>
      <c r="M172" s="7"/>
      <c r="N172" s="8"/>
      <c r="O172" s="29"/>
      <c r="P172" s="29"/>
      <c r="Q172" s="30"/>
      <c r="R172" s="26">
        <v>0</v>
      </c>
      <c r="S172" s="1">
        <f t="shared" si="34"/>
        <v>0</v>
      </c>
    </row>
    <row r="173" spans="1:19" ht="15.75" thickBot="1">
      <c r="A173">
        <v>6</v>
      </c>
      <c r="B173" s="33">
        <f t="shared" si="32"/>
        <v>4.4666666666666668</v>
      </c>
      <c r="C173" s="10">
        <v>0</v>
      </c>
      <c r="D173" s="11">
        <v>0</v>
      </c>
      <c r="E173" s="27">
        <v>2</v>
      </c>
      <c r="F173" s="27">
        <v>28</v>
      </c>
      <c r="G173" s="28">
        <v>30</v>
      </c>
      <c r="H173" s="26">
        <v>0</v>
      </c>
      <c r="I173" s="1">
        <f t="shared" si="33"/>
        <v>60</v>
      </c>
      <c r="K173">
        <v>6</v>
      </c>
      <c r="M173" s="10"/>
      <c r="N173" s="11"/>
      <c r="O173" s="27"/>
      <c r="P173" s="27"/>
      <c r="Q173" s="28"/>
      <c r="R173" s="26">
        <v>0</v>
      </c>
      <c r="S173" s="1">
        <f t="shared" si="34"/>
        <v>0</v>
      </c>
    </row>
    <row r="202" spans="1:18">
      <c r="A202" t="s">
        <v>28</v>
      </c>
      <c r="J202" t="s">
        <v>27</v>
      </c>
    </row>
    <row r="204" spans="1:18" ht="15.75" thickBot="1">
      <c r="C204" s="2">
        <v>1</v>
      </c>
      <c r="D204" s="2">
        <v>2</v>
      </c>
      <c r="E204" s="2">
        <v>3</v>
      </c>
      <c r="F204" s="2">
        <v>4</v>
      </c>
      <c r="G204" s="2">
        <v>5</v>
      </c>
      <c r="H204" s="2" t="s">
        <v>34</v>
      </c>
      <c r="L204" s="2">
        <v>1</v>
      </c>
      <c r="M204" s="2">
        <v>2</v>
      </c>
      <c r="N204" s="2">
        <v>3</v>
      </c>
      <c r="O204" s="2">
        <v>4</v>
      </c>
      <c r="P204" s="2">
        <v>5</v>
      </c>
      <c r="Q204" s="2" t="s">
        <v>34</v>
      </c>
    </row>
    <row r="205" spans="1:18" ht="15.75" thickBot="1">
      <c r="A205">
        <v>1</v>
      </c>
      <c r="B205" s="33">
        <f t="shared" ref="B205:B206" si="35">((1*C205)+(2*D205)+(3*E205)+(4*F205)+(5*G205))/(I205-H205)</f>
        <v>4.0188679245283021</v>
      </c>
      <c r="C205" s="4">
        <v>0</v>
      </c>
      <c r="D205" s="5">
        <v>3</v>
      </c>
      <c r="E205" s="5">
        <v>11</v>
      </c>
      <c r="F205" s="5">
        <v>21</v>
      </c>
      <c r="G205" s="6">
        <v>18</v>
      </c>
      <c r="H205" s="15">
        <v>0</v>
      </c>
      <c r="I205" s="1">
        <f>SUM(C205:H205)</f>
        <v>53</v>
      </c>
      <c r="J205">
        <v>1</v>
      </c>
      <c r="K205" s="33">
        <f t="shared" ref="K205:K206" si="36">((1*L205)+(2*M205)+(3*N205)+(4*O205)+(5*P205))/(R205-Q205)</f>
        <v>4.2020202020202024</v>
      </c>
      <c r="L205" s="4">
        <f>+C105+C155+C205</f>
        <v>1</v>
      </c>
      <c r="M205" s="4">
        <f t="shared" ref="M205:Q205" si="37">+D105+D155+D205</f>
        <v>4</v>
      </c>
      <c r="N205" s="4">
        <f t="shared" si="37"/>
        <v>32</v>
      </c>
      <c r="O205" s="4">
        <f t="shared" si="37"/>
        <v>78</v>
      </c>
      <c r="P205" s="4">
        <f t="shared" si="37"/>
        <v>83</v>
      </c>
      <c r="Q205" s="4">
        <f t="shared" si="37"/>
        <v>0</v>
      </c>
      <c r="R205" s="1">
        <f>SUM(L205:Q205)</f>
        <v>198</v>
      </c>
    </row>
    <row r="206" spans="1:18" ht="15.75" thickBot="1">
      <c r="A206">
        <v>2</v>
      </c>
      <c r="B206" s="33">
        <f t="shared" si="35"/>
        <v>3.9245283018867925</v>
      </c>
      <c r="C206" s="10">
        <v>0</v>
      </c>
      <c r="D206" s="11">
        <v>0</v>
      </c>
      <c r="E206" s="11">
        <v>17</v>
      </c>
      <c r="F206" s="11">
        <v>23</v>
      </c>
      <c r="G206" s="12">
        <v>13</v>
      </c>
      <c r="H206" s="15">
        <v>0</v>
      </c>
      <c r="I206" s="1">
        <f>SUM(C206:H206)</f>
        <v>53</v>
      </c>
      <c r="J206">
        <v>2</v>
      </c>
      <c r="K206" s="33">
        <f t="shared" si="36"/>
        <v>4.1363636363636367</v>
      </c>
      <c r="L206" s="4">
        <f t="shared" ref="L206:Q206" si="38">+C106+C156+C206</f>
        <v>2</v>
      </c>
      <c r="M206" s="4">
        <f t="shared" si="38"/>
        <v>1</v>
      </c>
      <c r="N206" s="4">
        <f t="shared" si="38"/>
        <v>34</v>
      </c>
      <c r="O206" s="4">
        <f t="shared" si="38"/>
        <v>92</v>
      </c>
      <c r="P206" s="4">
        <f t="shared" si="38"/>
        <v>69</v>
      </c>
      <c r="Q206" s="4">
        <f t="shared" si="38"/>
        <v>0</v>
      </c>
      <c r="R206" s="1">
        <f>SUM(L206:Q206)</f>
        <v>198</v>
      </c>
    </row>
    <row r="207" spans="1:18">
      <c r="I207" s="1"/>
      <c r="R207" s="1"/>
    </row>
    <row r="208" spans="1:18">
      <c r="I208" s="1"/>
      <c r="R208" s="1"/>
    </row>
    <row r="209" spans="1:18" ht="15.75" thickBot="1">
      <c r="C209" s="2">
        <v>1</v>
      </c>
      <c r="D209" s="2">
        <v>2</v>
      </c>
      <c r="E209" s="2">
        <v>3</v>
      </c>
      <c r="F209" s="2">
        <v>4</v>
      </c>
      <c r="G209" s="2">
        <v>5</v>
      </c>
      <c r="H209" s="2" t="s">
        <v>34</v>
      </c>
      <c r="I209" s="1"/>
      <c r="L209" s="2">
        <v>1</v>
      </c>
      <c r="M209" s="2">
        <v>2</v>
      </c>
      <c r="N209" s="2">
        <v>3</v>
      </c>
      <c r="O209" s="2">
        <v>4</v>
      </c>
      <c r="P209" s="2">
        <v>5</v>
      </c>
      <c r="Q209" s="2" t="s">
        <v>34</v>
      </c>
      <c r="R209" s="1"/>
    </row>
    <row r="210" spans="1:18" ht="15.75" thickBot="1">
      <c r="A210">
        <v>1</v>
      </c>
      <c r="B210" s="33">
        <f t="shared" ref="B210:B215" si="39">((1*C210)+(2*D210)+(3*E210)+(4*F210)+(5*G210))/(I210-H210)</f>
        <v>4.5849056603773581</v>
      </c>
      <c r="C210" s="8">
        <v>0</v>
      </c>
      <c r="D210" s="8">
        <v>0</v>
      </c>
      <c r="E210" s="8">
        <v>2</v>
      </c>
      <c r="F210" s="8">
        <v>18</v>
      </c>
      <c r="G210" s="8">
        <v>33</v>
      </c>
      <c r="H210" s="15">
        <v>0</v>
      </c>
      <c r="I210" s="1">
        <f t="shared" ref="I210:I215" si="40">SUM(C210:H210)</f>
        <v>53</v>
      </c>
      <c r="J210">
        <v>1</v>
      </c>
      <c r="K210" s="33">
        <f t="shared" ref="K210:K215" si="41">((1*L210)+(2*M210)+(3*N210)+(4*O210)+(5*P210))/(R210-Q210)</f>
        <v>4.666666666666667</v>
      </c>
      <c r="L210" s="4">
        <f t="shared" ref="L210:Q210" si="42">+C110+C160+C210</f>
        <v>0</v>
      </c>
      <c r="M210" s="4">
        <f t="shared" si="42"/>
        <v>0</v>
      </c>
      <c r="N210" s="4">
        <f t="shared" si="42"/>
        <v>6</v>
      </c>
      <c r="O210" s="4">
        <f t="shared" si="42"/>
        <v>54</v>
      </c>
      <c r="P210" s="4">
        <f t="shared" si="42"/>
        <v>138</v>
      </c>
      <c r="Q210" s="4">
        <f t="shared" si="42"/>
        <v>0</v>
      </c>
      <c r="R210" s="1">
        <f t="shared" ref="R210:R215" si="43">SUM(L210:Q210)</f>
        <v>198</v>
      </c>
    </row>
    <row r="211" spans="1:18" ht="15.75" thickBot="1">
      <c r="A211">
        <v>2</v>
      </c>
      <c r="B211" s="33">
        <f t="shared" si="39"/>
        <v>4.75</v>
      </c>
      <c r="C211" s="8">
        <v>0</v>
      </c>
      <c r="D211" s="8">
        <v>0</v>
      </c>
      <c r="E211" s="8">
        <v>1</v>
      </c>
      <c r="F211" s="8">
        <v>11</v>
      </c>
      <c r="G211" s="8">
        <v>40</v>
      </c>
      <c r="H211" s="15">
        <v>1</v>
      </c>
      <c r="I211" s="1">
        <f t="shared" si="40"/>
        <v>53</v>
      </c>
      <c r="J211">
        <v>2</v>
      </c>
      <c r="K211" s="33">
        <f t="shared" si="41"/>
        <v>4.7766497461928932</v>
      </c>
      <c r="L211" s="4">
        <f t="shared" ref="L211:Q211" si="44">+C111+C161+C211</f>
        <v>0</v>
      </c>
      <c r="M211" s="4">
        <f t="shared" si="44"/>
        <v>1</v>
      </c>
      <c r="N211" s="4">
        <f t="shared" si="44"/>
        <v>4</v>
      </c>
      <c r="O211" s="4">
        <f t="shared" si="44"/>
        <v>33</v>
      </c>
      <c r="P211" s="4">
        <f t="shared" si="44"/>
        <v>159</v>
      </c>
      <c r="Q211" s="4">
        <f t="shared" si="44"/>
        <v>1</v>
      </c>
      <c r="R211" s="1">
        <f t="shared" si="43"/>
        <v>198</v>
      </c>
    </row>
    <row r="212" spans="1:18" ht="15.75" thickBot="1">
      <c r="A212">
        <v>3</v>
      </c>
      <c r="B212" s="33">
        <f t="shared" si="39"/>
        <v>3.9230769230769229</v>
      </c>
      <c r="C212" s="8">
        <v>0</v>
      </c>
      <c r="D212" s="8">
        <v>2</v>
      </c>
      <c r="E212" s="8">
        <v>14</v>
      </c>
      <c r="F212" s="8">
        <v>22</v>
      </c>
      <c r="G212" s="8">
        <v>14</v>
      </c>
      <c r="H212" s="15">
        <v>1</v>
      </c>
      <c r="I212" s="1">
        <f t="shared" si="40"/>
        <v>53</v>
      </c>
      <c r="J212">
        <v>3</v>
      </c>
      <c r="K212" s="33">
        <f t="shared" si="41"/>
        <v>3.827027027027027</v>
      </c>
      <c r="L212" s="4">
        <f t="shared" ref="L212:Q212" si="45">+C112+C162+C212</f>
        <v>4</v>
      </c>
      <c r="M212" s="4">
        <f t="shared" si="45"/>
        <v>9</v>
      </c>
      <c r="N212" s="4">
        <f t="shared" si="45"/>
        <v>59</v>
      </c>
      <c r="O212" s="4">
        <f t="shared" si="45"/>
        <v>56</v>
      </c>
      <c r="P212" s="4">
        <f t="shared" si="45"/>
        <v>57</v>
      </c>
      <c r="Q212" s="4">
        <f t="shared" si="45"/>
        <v>13</v>
      </c>
      <c r="R212" s="1">
        <f t="shared" si="43"/>
        <v>198</v>
      </c>
    </row>
    <row r="213" spans="1:18" ht="15.75" thickBot="1">
      <c r="A213">
        <v>4</v>
      </c>
      <c r="B213" s="33">
        <f t="shared" si="39"/>
        <v>4.5094339622641506</v>
      </c>
      <c r="C213" s="8">
        <v>0</v>
      </c>
      <c r="D213" s="8">
        <v>1</v>
      </c>
      <c r="E213" s="8">
        <v>2</v>
      </c>
      <c r="F213" s="8">
        <v>19</v>
      </c>
      <c r="G213" s="8">
        <v>31</v>
      </c>
      <c r="H213" s="15">
        <v>0</v>
      </c>
      <c r="I213" s="1">
        <f t="shared" si="40"/>
        <v>53</v>
      </c>
      <c r="J213">
        <v>4</v>
      </c>
      <c r="K213" s="33">
        <f t="shared" si="41"/>
        <v>4.3010204081632653</v>
      </c>
      <c r="L213" s="4">
        <f t="shared" ref="L213:Q213" si="46">+C113+C163+C213</f>
        <v>1</v>
      </c>
      <c r="M213" s="4">
        <f t="shared" si="46"/>
        <v>3</v>
      </c>
      <c r="N213" s="4">
        <f t="shared" si="46"/>
        <v>15</v>
      </c>
      <c r="O213" s="4">
        <f t="shared" si="46"/>
        <v>94</v>
      </c>
      <c r="P213" s="4">
        <f t="shared" si="46"/>
        <v>83</v>
      </c>
      <c r="Q213" s="4">
        <f t="shared" si="46"/>
        <v>2</v>
      </c>
      <c r="R213" s="1">
        <f t="shared" si="43"/>
        <v>198</v>
      </c>
    </row>
    <row r="214" spans="1:18" ht="15.75" thickBot="1">
      <c r="A214">
        <v>5</v>
      </c>
      <c r="B214" s="33">
        <f t="shared" si="39"/>
        <v>4.9056603773584904</v>
      </c>
      <c r="C214" s="8">
        <v>0</v>
      </c>
      <c r="D214" s="8">
        <v>0</v>
      </c>
      <c r="E214" s="8">
        <v>0</v>
      </c>
      <c r="F214" s="8">
        <v>5</v>
      </c>
      <c r="G214" s="8">
        <v>48</v>
      </c>
      <c r="H214" s="15">
        <v>0</v>
      </c>
      <c r="I214" s="1">
        <f t="shared" si="40"/>
        <v>53</v>
      </c>
      <c r="J214">
        <v>5</v>
      </c>
      <c r="K214" s="33">
        <f t="shared" si="41"/>
        <v>4.9292929292929291</v>
      </c>
      <c r="L214" s="4">
        <f t="shared" ref="L214:Q214" si="47">+C114+C164+C214</f>
        <v>0</v>
      </c>
      <c r="M214" s="4">
        <f t="shared" si="47"/>
        <v>0</v>
      </c>
      <c r="N214" s="4">
        <f t="shared" si="47"/>
        <v>0</v>
      </c>
      <c r="O214" s="4">
        <f t="shared" si="47"/>
        <v>14</v>
      </c>
      <c r="P214" s="4">
        <f t="shared" si="47"/>
        <v>184</v>
      </c>
      <c r="Q214" s="4">
        <f t="shared" si="47"/>
        <v>0</v>
      </c>
      <c r="R214" s="1">
        <f t="shared" si="43"/>
        <v>198</v>
      </c>
    </row>
    <row r="215" spans="1:18">
      <c r="A215">
        <v>6</v>
      </c>
      <c r="B215" s="33">
        <f t="shared" si="39"/>
        <v>4.666666666666667</v>
      </c>
      <c r="C215" s="8">
        <v>0</v>
      </c>
      <c r="D215" s="8">
        <v>0</v>
      </c>
      <c r="E215" s="8">
        <v>3</v>
      </c>
      <c r="F215" s="8">
        <v>11</v>
      </c>
      <c r="G215" s="8">
        <v>37</v>
      </c>
      <c r="H215" s="15">
        <v>2</v>
      </c>
      <c r="I215" s="1">
        <f t="shared" si="40"/>
        <v>53</v>
      </c>
      <c r="J215">
        <v>6</v>
      </c>
      <c r="K215" s="33">
        <f t="shared" si="41"/>
        <v>4.658163265306122</v>
      </c>
      <c r="L215" s="4">
        <f t="shared" ref="L215:Q215" si="48">+C115+C165+C215</f>
        <v>0</v>
      </c>
      <c r="M215" s="4">
        <f t="shared" si="48"/>
        <v>0</v>
      </c>
      <c r="N215" s="4">
        <f t="shared" si="48"/>
        <v>9</v>
      </c>
      <c r="O215" s="4">
        <f t="shared" si="48"/>
        <v>49</v>
      </c>
      <c r="P215" s="4">
        <f t="shared" si="48"/>
        <v>138</v>
      </c>
      <c r="Q215" s="4">
        <f t="shared" si="48"/>
        <v>2</v>
      </c>
      <c r="R215" s="1">
        <f t="shared" si="43"/>
        <v>198</v>
      </c>
    </row>
    <row r="216" spans="1:18">
      <c r="I216" s="1"/>
      <c r="R216" s="1"/>
    </row>
    <row r="217" spans="1:18" ht="15.75" thickBot="1">
      <c r="C217" s="2">
        <v>1</v>
      </c>
      <c r="D217" s="2">
        <v>2</v>
      </c>
      <c r="E217" s="2">
        <v>3</v>
      </c>
      <c r="F217" s="2">
        <v>4</v>
      </c>
      <c r="G217" s="2">
        <v>5</v>
      </c>
      <c r="H217" s="2" t="s">
        <v>34</v>
      </c>
      <c r="I217" s="1"/>
      <c r="L217" s="2">
        <v>1</v>
      </c>
      <c r="M217" s="2">
        <v>2</v>
      </c>
      <c r="N217" s="2">
        <v>3</v>
      </c>
      <c r="O217" s="2">
        <v>4</v>
      </c>
      <c r="P217" s="2">
        <v>5</v>
      </c>
      <c r="Q217" s="2" t="s">
        <v>34</v>
      </c>
      <c r="R217" s="1"/>
    </row>
    <row r="218" spans="1:18" ht="15.75" thickBot="1">
      <c r="A218">
        <v>1</v>
      </c>
      <c r="B218" s="33">
        <f t="shared" ref="B218:B223" si="49">((1*C218)+(2*D218)+(3*E218)+(4*F218)+(5*G218))/(I218-H218)</f>
        <v>4.6226415094339623</v>
      </c>
      <c r="C218" s="7">
        <v>0</v>
      </c>
      <c r="D218" s="8">
        <v>1</v>
      </c>
      <c r="E218" s="8">
        <v>1</v>
      </c>
      <c r="F218" s="8">
        <v>15</v>
      </c>
      <c r="G218" s="9">
        <v>36</v>
      </c>
      <c r="H218" s="15">
        <v>0</v>
      </c>
      <c r="I218" s="1">
        <f t="shared" ref="I218:I223" si="50">SUM(C218:H218)</f>
        <v>53</v>
      </c>
      <c r="J218">
        <v>1</v>
      </c>
      <c r="K218" s="33">
        <f t="shared" ref="K218:K223" si="51">((1*L218)+(2*M218)+(3*N218)+(4*O218)+(5*P218))/(R218-Q218)</f>
        <v>4.6321243523316058</v>
      </c>
      <c r="L218" s="4">
        <f t="shared" ref="L218:Q218" si="52">+C118+C168+C218</f>
        <v>0</v>
      </c>
      <c r="M218" s="4">
        <f t="shared" si="52"/>
        <v>1</v>
      </c>
      <c r="N218" s="4">
        <f t="shared" si="52"/>
        <v>3</v>
      </c>
      <c r="O218" s="4">
        <f t="shared" si="52"/>
        <v>62</v>
      </c>
      <c r="P218" s="4">
        <f t="shared" si="52"/>
        <v>127</v>
      </c>
      <c r="Q218" s="4">
        <f t="shared" si="52"/>
        <v>5</v>
      </c>
      <c r="R218" s="1">
        <f t="shared" ref="R218:R223" si="53">SUM(L218:Q218)</f>
        <v>198</v>
      </c>
    </row>
    <row r="219" spans="1:18" ht="15.75" thickBot="1">
      <c r="A219">
        <v>2</v>
      </c>
      <c r="B219" s="33">
        <f t="shared" si="49"/>
        <v>4.716981132075472</v>
      </c>
      <c r="C219" s="7">
        <v>0</v>
      </c>
      <c r="D219" s="8">
        <v>0</v>
      </c>
      <c r="E219" s="8">
        <v>0</v>
      </c>
      <c r="F219" s="8">
        <v>15</v>
      </c>
      <c r="G219" s="9">
        <v>38</v>
      </c>
      <c r="H219" s="1">
        <v>0</v>
      </c>
      <c r="I219" s="1">
        <f t="shared" si="50"/>
        <v>53</v>
      </c>
      <c r="J219">
        <v>2</v>
      </c>
      <c r="K219" s="33">
        <f t="shared" si="51"/>
        <v>4.6313131313131315</v>
      </c>
      <c r="L219" s="4">
        <f t="shared" ref="L219:Q219" si="54">+C119+C169+C219</f>
        <v>0</v>
      </c>
      <c r="M219" s="4">
        <f t="shared" si="54"/>
        <v>0</v>
      </c>
      <c r="N219" s="4">
        <f t="shared" si="54"/>
        <v>2</v>
      </c>
      <c r="O219" s="4">
        <f t="shared" si="54"/>
        <v>69</v>
      </c>
      <c r="P219" s="4">
        <f t="shared" si="54"/>
        <v>127</v>
      </c>
      <c r="Q219" s="4">
        <f t="shared" si="54"/>
        <v>0</v>
      </c>
      <c r="R219" s="1">
        <f t="shared" si="53"/>
        <v>198</v>
      </c>
    </row>
    <row r="220" spans="1:18" ht="15.75" thickBot="1">
      <c r="A220">
        <v>3</v>
      </c>
      <c r="B220" s="33">
        <f t="shared" si="49"/>
        <v>4.5283018867924527</v>
      </c>
      <c r="C220" s="7">
        <v>0</v>
      </c>
      <c r="D220" s="8">
        <v>0</v>
      </c>
      <c r="E220" s="8">
        <v>0</v>
      </c>
      <c r="F220" s="8">
        <v>25</v>
      </c>
      <c r="G220" s="9">
        <v>28</v>
      </c>
      <c r="H220" s="1">
        <v>0</v>
      </c>
      <c r="I220" s="1">
        <f t="shared" si="50"/>
        <v>53</v>
      </c>
      <c r="J220">
        <v>3</v>
      </c>
      <c r="K220" s="33">
        <f t="shared" si="51"/>
        <v>4.5786802030456855</v>
      </c>
      <c r="L220" s="4">
        <f t="shared" ref="L220:Q220" si="55">+C120+C170+C220</f>
        <v>0</v>
      </c>
      <c r="M220" s="4">
        <f t="shared" si="55"/>
        <v>0</v>
      </c>
      <c r="N220" s="4">
        <f t="shared" si="55"/>
        <v>3</v>
      </c>
      <c r="O220" s="4">
        <f t="shared" si="55"/>
        <v>77</v>
      </c>
      <c r="P220" s="4">
        <f t="shared" si="55"/>
        <v>117</v>
      </c>
      <c r="Q220" s="4">
        <f t="shared" si="55"/>
        <v>1</v>
      </c>
      <c r="R220" s="1">
        <f t="shared" si="53"/>
        <v>198</v>
      </c>
    </row>
    <row r="221" spans="1:18" ht="15.75" thickBot="1">
      <c r="A221">
        <v>4</v>
      </c>
      <c r="B221" s="33">
        <f t="shared" si="49"/>
        <v>4.6037735849056602</v>
      </c>
      <c r="C221" s="7">
        <v>0</v>
      </c>
      <c r="D221" s="8">
        <v>0</v>
      </c>
      <c r="E221" s="8">
        <v>1</v>
      </c>
      <c r="F221" s="8">
        <v>19</v>
      </c>
      <c r="G221" s="9">
        <v>33</v>
      </c>
      <c r="H221" s="15">
        <v>0</v>
      </c>
      <c r="I221" s="1">
        <f t="shared" si="50"/>
        <v>53</v>
      </c>
      <c r="J221">
        <v>4</v>
      </c>
      <c r="K221" s="33">
        <f t="shared" si="51"/>
        <v>4.6091370558375635</v>
      </c>
      <c r="L221" s="4">
        <f t="shared" ref="L221:Q221" si="56">+C121+C171+C221</f>
        <v>0</v>
      </c>
      <c r="M221" s="4">
        <f t="shared" si="56"/>
        <v>1</v>
      </c>
      <c r="N221" s="4">
        <f t="shared" si="56"/>
        <v>3</v>
      </c>
      <c r="O221" s="4">
        <f t="shared" si="56"/>
        <v>68</v>
      </c>
      <c r="P221" s="4">
        <f t="shared" si="56"/>
        <v>125</v>
      </c>
      <c r="Q221" s="4">
        <f t="shared" si="56"/>
        <v>1</v>
      </c>
      <c r="R221" s="1">
        <f t="shared" si="53"/>
        <v>198</v>
      </c>
    </row>
    <row r="222" spans="1:18" ht="15.75" thickBot="1">
      <c r="A222">
        <v>5</v>
      </c>
      <c r="B222" s="33">
        <f t="shared" si="49"/>
        <v>4.7884615384615383</v>
      </c>
      <c r="C222" s="7">
        <v>0</v>
      </c>
      <c r="D222" s="8">
        <v>0</v>
      </c>
      <c r="E222" s="8">
        <v>0</v>
      </c>
      <c r="F222" s="8">
        <v>11</v>
      </c>
      <c r="G222" s="9">
        <v>41</v>
      </c>
      <c r="H222" s="1">
        <v>1</v>
      </c>
      <c r="I222" s="1">
        <f t="shared" si="50"/>
        <v>53</v>
      </c>
      <c r="J222">
        <v>5</v>
      </c>
      <c r="K222" s="33">
        <f t="shared" si="51"/>
        <v>4.7360406091370555</v>
      </c>
      <c r="L222" s="4">
        <f t="shared" ref="L222:Q222" si="57">+C122+C172+C222</f>
        <v>0</v>
      </c>
      <c r="M222" s="4">
        <f t="shared" si="57"/>
        <v>1</v>
      </c>
      <c r="N222" s="4">
        <f t="shared" si="57"/>
        <v>0</v>
      </c>
      <c r="O222" s="4">
        <f t="shared" si="57"/>
        <v>49</v>
      </c>
      <c r="P222" s="4">
        <f t="shared" si="57"/>
        <v>147</v>
      </c>
      <c r="Q222" s="4">
        <f t="shared" si="57"/>
        <v>1</v>
      </c>
      <c r="R222" s="1">
        <f t="shared" si="53"/>
        <v>198</v>
      </c>
    </row>
    <row r="223" spans="1:18" ht="15.75" thickBot="1">
      <c r="A223">
        <v>6</v>
      </c>
      <c r="B223" s="33">
        <f t="shared" si="49"/>
        <v>4.3773584905660377</v>
      </c>
      <c r="C223" s="10">
        <v>0</v>
      </c>
      <c r="D223" s="11">
        <v>0</v>
      </c>
      <c r="E223" s="11">
        <v>3</v>
      </c>
      <c r="F223" s="11">
        <v>27</v>
      </c>
      <c r="G223" s="12">
        <v>23</v>
      </c>
      <c r="H223" s="15">
        <v>0</v>
      </c>
      <c r="I223" s="1">
        <f t="shared" si="50"/>
        <v>53</v>
      </c>
      <c r="J223">
        <v>6</v>
      </c>
      <c r="K223" s="33">
        <f t="shared" si="51"/>
        <v>4.3737373737373737</v>
      </c>
      <c r="L223" s="4">
        <f t="shared" ref="L223:Q223" si="58">+C123+C173+C223</f>
        <v>0</v>
      </c>
      <c r="M223" s="4">
        <f t="shared" si="58"/>
        <v>1</v>
      </c>
      <c r="N223" s="4">
        <f t="shared" si="58"/>
        <v>16</v>
      </c>
      <c r="O223" s="4">
        <f t="shared" si="58"/>
        <v>89</v>
      </c>
      <c r="P223" s="4">
        <f t="shared" si="58"/>
        <v>92</v>
      </c>
      <c r="Q223" s="4">
        <f t="shared" si="58"/>
        <v>0</v>
      </c>
      <c r="R223" s="1">
        <f t="shared" si="53"/>
        <v>198</v>
      </c>
    </row>
    <row r="252" spans="1:9">
      <c r="A252" t="s">
        <v>53</v>
      </c>
      <c r="B252" t="s">
        <v>0</v>
      </c>
      <c r="C252" t="s">
        <v>19</v>
      </c>
      <c r="D252" t="s">
        <v>54</v>
      </c>
      <c r="E252" t="s">
        <v>29</v>
      </c>
      <c r="F252" t="s">
        <v>28</v>
      </c>
    </row>
    <row r="254" spans="1:9">
      <c r="C254" s="2">
        <v>1</v>
      </c>
      <c r="D254" s="2">
        <v>2</v>
      </c>
      <c r="E254" s="2">
        <v>3</v>
      </c>
      <c r="F254" s="2">
        <v>4</v>
      </c>
      <c r="G254" s="2">
        <v>5</v>
      </c>
      <c r="H254" s="2" t="s">
        <v>34</v>
      </c>
    </row>
    <row r="255" spans="1:9">
      <c r="A255">
        <v>1</v>
      </c>
      <c r="B255" s="33">
        <f t="shared" ref="B255:B256" si="59">((1*C255)+(2*D255)+(3*E255)+(4*F255)+(5*G255))/(I255-H255)</f>
        <v>4.0850694444444446</v>
      </c>
      <c r="C255" s="31">
        <f>+C29+C56+C105+C155+C205</f>
        <v>3</v>
      </c>
      <c r="D255" s="31">
        <f t="shared" ref="D255:H255" si="60">+D29+D56+D105+D155+D205</f>
        <v>9</v>
      </c>
      <c r="E255" s="31">
        <f t="shared" si="60"/>
        <v>118</v>
      </c>
      <c r="F255" s="31">
        <f t="shared" si="60"/>
        <v>252</v>
      </c>
      <c r="G255" s="31">
        <f t="shared" si="60"/>
        <v>194</v>
      </c>
      <c r="H255" s="1">
        <f t="shared" si="60"/>
        <v>1</v>
      </c>
      <c r="I255" s="1">
        <f>SUM(C255:H255)</f>
        <v>577</v>
      </c>
    </row>
    <row r="256" spans="1:9">
      <c r="A256">
        <v>2</v>
      </c>
      <c r="B256" s="33">
        <f t="shared" si="59"/>
        <v>3.9029462738301559</v>
      </c>
      <c r="C256" s="31">
        <f t="shared" ref="C256:H256" si="61">+C30+C57+C106+C156+C206</f>
        <v>5</v>
      </c>
      <c r="D256" s="31">
        <f t="shared" si="61"/>
        <v>17</v>
      </c>
      <c r="E256" s="31">
        <f t="shared" si="61"/>
        <v>144</v>
      </c>
      <c r="F256" s="31">
        <f t="shared" si="61"/>
        <v>274</v>
      </c>
      <c r="G256" s="31">
        <f t="shared" si="61"/>
        <v>137</v>
      </c>
      <c r="H256" s="1">
        <f t="shared" si="61"/>
        <v>0</v>
      </c>
      <c r="I256" s="1">
        <f>SUM(C256:H256)</f>
        <v>577</v>
      </c>
    </row>
    <row r="259" spans="1:9">
      <c r="C259" s="2">
        <v>1</v>
      </c>
      <c r="D259" s="2">
        <v>2</v>
      </c>
      <c r="E259" s="2">
        <v>3</v>
      </c>
      <c r="F259" s="2">
        <v>4</v>
      </c>
      <c r="G259" s="2">
        <v>5</v>
      </c>
      <c r="H259" s="2" t="s">
        <v>34</v>
      </c>
    </row>
    <row r="260" spans="1:9">
      <c r="A260">
        <v>1</v>
      </c>
      <c r="B260" s="33">
        <f t="shared" ref="B260:B265" si="62">((1*C260)+(2*D260)+(3*E260)+(4*F260)+(5*G260))/(I260-H260)</f>
        <v>4.4955908289241622</v>
      </c>
      <c r="C260" s="31">
        <f t="shared" ref="C260:H260" si="63">+C34+C61+C110+C160+C210</f>
        <v>1</v>
      </c>
      <c r="D260" s="31">
        <f t="shared" si="63"/>
        <v>6</v>
      </c>
      <c r="E260" s="31">
        <f t="shared" si="63"/>
        <v>35</v>
      </c>
      <c r="F260" s="31">
        <f t="shared" si="63"/>
        <v>194</v>
      </c>
      <c r="G260" s="31">
        <f t="shared" si="63"/>
        <v>331</v>
      </c>
      <c r="H260" s="1">
        <f t="shared" si="63"/>
        <v>10</v>
      </c>
      <c r="I260" s="1">
        <f t="shared" ref="I260:I265" si="64">SUM(C260:H260)</f>
        <v>577</v>
      </c>
    </row>
    <row r="261" spans="1:9">
      <c r="A261">
        <v>2</v>
      </c>
      <c r="B261" s="33">
        <f t="shared" si="62"/>
        <v>4.5656028368794326</v>
      </c>
      <c r="C261" s="31">
        <f t="shared" ref="C261:H261" si="65">+C35+C62+C111+C161+C211</f>
        <v>3</v>
      </c>
      <c r="D261" s="31">
        <f t="shared" si="65"/>
        <v>11</v>
      </c>
      <c r="E261" s="31">
        <f t="shared" si="65"/>
        <v>48</v>
      </c>
      <c r="F261" s="31">
        <f t="shared" si="65"/>
        <v>104</v>
      </c>
      <c r="G261" s="31">
        <f t="shared" si="65"/>
        <v>398</v>
      </c>
      <c r="H261" s="1">
        <f t="shared" si="65"/>
        <v>13</v>
      </c>
      <c r="I261" s="1">
        <f t="shared" si="64"/>
        <v>577</v>
      </c>
    </row>
    <row r="262" spans="1:9">
      <c r="A262">
        <v>3</v>
      </c>
      <c r="B262" s="33">
        <f t="shared" si="62"/>
        <v>3.1141199226305609</v>
      </c>
      <c r="C262" s="31">
        <f t="shared" ref="C262:H262" si="66">+C36+C63+C112+C162+C212</f>
        <v>62</v>
      </c>
      <c r="D262" s="31">
        <f t="shared" si="66"/>
        <v>84</v>
      </c>
      <c r="E262" s="31">
        <f t="shared" si="66"/>
        <v>183</v>
      </c>
      <c r="F262" s="31">
        <f t="shared" si="66"/>
        <v>109</v>
      </c>
      <c r="G262" s="31">
        <f t="shared" si="66"/>
        <v>79</v>
      </c>
      <c r="H262" s="1">
        <f t="shared" si="66"/>
        <v>60</v>
      </c>
      <c r="I262" s="1">
        <f t="shared" si="64"/>
        <v>577</v>
      </c>
    </row>
    <row r="263" spans="1:9">
      <c r="A263">
        <v>4</v>
      </c>
      <c r="B263" s="33">
        <f t="shared" si="62"/>
        <v>3.6813186813186811</v>
      </c>
      <c r="C263" s="31">
        <f t="shared" ref="C263:H263" si="67">+C37+C64+C113+C163+C213</f>
        <v>29</v>
      </c>
      <c r="D263" s="31">
        <f t="shared" si="67"/>
        <v>40</v>
      </c>
      <c r="E263" s="31">
        <f t="shared" si="67"/>
        <v>127</v>
      </c>
      <c r="F263" s="31">
        <f t="shared" si="67"/>
        <v>230</v>
      </c>
      <c r="G263" s="31">
        <f t="shared" si="67"/>
        <v>120</v>
      </c>
      <c r="H263" s="1">
        <f t="shared" si="67"/>
        <v>31</v>
      </c>
      <c r="I263" s="1">
        <f t="shared" si="64"/>
        <v>577</v>
      </c>
    </row>
    <row r="264" spans="1:9">
      <c r="A264">
        <v>5</v>
      </c>
      <c r="B264" s="33">
        <f t="shared" si="62"/>
        <v>4.8519163763066206</v>
      </c>
      <c r="C264" s="31">
        <f t="shared" ref="C264:H264" si="68">+C38+C65+C114+C164+C214</f>
        <v>0</v>
      </c>
      <c r="D264" s="31">
        <f t="shared" si="68"/>
        <v>5</v>
      </c>
      <c r="E264" s="31">
        <f t="shared" si="68"/>
        <v>6</v>
      </c>
      <c r="F264" s="31">
        <f t="shared" si="68"/>
        <v>58</v>
      </c>
      <c r="G264" s="31">
        <f t="shared" si="68"/>
        <v>505</v>
      </c>
      <c r="H264" s="1">
        <f t="shared" si="68"/>
        <v>3</v>
      </c>
      <c r="I264" s="1">
        <f t="shared" si="64"/>
        <v>577</v>
      </c>
    </row>
    <row r="265" spans="1:9">
      <c r="A265">
        <v>6</v>
      </c>
      <c r="B265" s="33">
        <f t="shared" si="62"/>
        <v>4.4228070175438594</v>
      </c>
      <c r="C265" s="31">
        <f t="shared" ref="C265:H265" si="69">+C39+C66+C115+C165+C215</f>
        <v>2</v>
      </c>
      <c r="D265" s="31">
        <f t="shared" si="69"/>
        <v>4</v>
      </c>
      <c r="E265" s="31">
        <f t="shared" si="69"/>
        <v>68</v>
      </c>
      <c r="F265" s="31">
        <f t="shared" si="69"/>
        <v>173</v>
      </c>
      <c r="G265" s="31">
        <f t="shared" si="69"/>
        <v>323</v>
      </c>
      <c r="H265" s="1">
        <f t="shared" si="69"/>
        <v>7</v>
      </c>
      <c r="I265" s="1">
        <f t="shared" si="64"/>
        <v>577</v>
      </c>
    </row>
    <row r="267" spans="1:9">
      <c r="C267" s="2">
        <v>1</v>
      </c>
      <c r="D267" s="2">
        <v>2</v>
      </c>
      <c r="E267" s="2">
        <v>3</v>
      </c>
      <c r="F267" s="2">
        <v>4</v>
      </c>
      <c r="G267" s="2">
        <v>5</v>
      </c>
      <c r="H267" s="2" t="s">
        <v>34</v>
      </c>
    </row>
    <row r="268" spans="1:9">
      <c r="A268">
        <v>1</v>
      </c>
      <c r="B268" s="33">
        <f t="shared" ref="B268:B273" si="70">((1*C268)+(2*D268)+(3*E268)+(4*F268)+(5*G268))/(I268-H268)</f>
        <v>4.4343971631205674</v>
      </c>
      <c r="C268" s="31">
        <f t="shared" ref="C268:H268" si="71">+C42+C69+C118+C168+C218</f>
        <v>1</v>
      </c>
      <c r="D268" s="31">
        <f t="shared" si="71"/>
        <v>15</v>
      </c>
      <c r="E268" s="31">
        <f t="shared" si="71"/>
        <v>23</v>
      </c>
      <c r="F268" s="31">
        <f t="shared" si="71"/>
        <v>224</v>
      </c>
      <c r="G268" s="31">
        <f t="shared" si="71"/>
        <v>301</v>
      </c>
      <c r="H268" s="1">
        <f t="shared" si="71"/>
        <v>13</v>
      </c>
      <c r="I268" s="1">
        <f t="shared" ref="I268:I273" si="72">SUM(C268:H268)</f>
        <v>577</v>
      </c>
    </row>
    <row r="269" spans="1:9">
      <c r="A269">
        <v>2</v>
      </c>
      <c r="B269" s="33">
        <f t="shared" si="70"/>
        <v>4.2267135325131813</v>
      </c>
      <c r="C269" s="31">
        <f t="shared" ref="C269:H269" si="73">+C43+C70+C119+C169+C219</f>
        <v>0</v>
      </c>
      <c r="D269" s="31">
        <f t="shared" si="73"/>
        <v>5</v>
      </c>
      <c r="E269" s="31">
        <f t="shared" si="73"/>
        <v>57</v>
      </c>
      <c r="F269" s="31">
        <f t="shared" si="73"/>
        <v>311</v>
      </c>
      <c r="G269" s="31">
        <f t="shared" si="73"/>
        <v>196</v>
      </c>
      <c r="H269" s="1">
        <f t="shared" si="73"/>
        <v>8</v>
      </c>
      <c r="I269" s="1">
        <f t="shared" si="72"/>
        <v>577</v>
      </c>
    </row>
    <row r="270" spans="1:9">
      <c r="A270">
        <v>3</v>
      </c>
      <c r="B270" s="33">
        <f t="shared" si="70"/>
        <v>4.1657848324514992</v>
      </c>
      <c r="C270" s="31">
        <f t="shared" ref="C270:H270" si="74">+C44+C71+C120+C170+C220</f>
        <v>0</v>
      </c>
      <c r="D270" s="31">
        <f t="shared" si="74"/>
        <v>8</v>
      </c>
      <c r="E270" s="31">
        <f t="shared" si="74"/>
        <v>61</v>
      </c>
      <c r="F270" s="31">
        <f t="shared" si="74"/>
        <v>327</v>
      </c>
      <c r="G270" s="31">
        <f t="shared" si="74"/>
        <v>171</v>
      </c>
      <c r="H270" s="1">
        <f t="shared" si="74"/>
        <v>10</v>
      </c>
      <c r="I270" s="1">
        <f t="shared" si="72"/>
        <v>577</v>
      </c>
    </row>
    <row r="271" spans="1:9">
      <c r="A271">
        <v>4</v>
      </c>
      <c r="B271" s="33">
        <f t="shared" si="70"/>
        <v>4.144366197183099</v>
      </c>
      <c r="C271" s="31">
        <f t="shared" ref="C271:H271" si="75">+C45+C72+C121+C171+C221</f>
        <v>0</v>
      </c>
      <c r="D271" s="31">
        <f t="shared" si="75"/>
        <v>12</v>
      </c>
      <c r="E271" s="31">
        <f t="shared" si="75"/>
        <v>79</v>
      </c>
      <c r="F271" s="31">
        <f t="shared" si="75"/>
        <v>292</v>
      </c>
      <c r="G271" s="31">
        <f t="shared" si="75"/>
        <v>185</v>
      </c>
      <c r="H271" s="1">
        <f t="shared" si="75"/>
        <v>9</v>
      </c>
      <c r="I271" s="1">
        <f t="shared" si="72"/>
        <v>577</v>
      </c>
    </row>
    <row r="272" spans="1:9">
      <c r="A272">
        <v>5</v>
      </c>
      <c r="B272" s="33">
        <f t="shared" si="70"/>
        <v>4.5905096660808438</v>
      </c>
      <c r="C272" s="31">
        <f t="shared" ref="C272:H272" si="76">+C46+C73+C122+C172+C222</f>
        <v>0</v>
      </c>
      <c r="D272" s="31">
        <f t="shared" si="76"/>
        <v>4</v>
      </c>
      <c r="E272" s="31">
        <f t="shared" si="76"/>
        <v>5</v>
      </c>
      <c r="F272" s="31">
        <f t="shared" si="76"/>
        <v>211</v>
      </c>
      <c r="G272" s="31">
        <f t="shared" si="76"/>
        <v>349</v>
      </c>
      <c r="H272" s="1">
        <f t="shared" si="76"/>
        <v>8</v>
      </c>
      <c r="I272" s="1">
        <f t="shared" si="72"/>
        <v>577</v>
      </c>
    </row>
    <row r="273" spans="1:9">
      <c r="A273">
        <v>6</v>
      </c>
      <c r="B273" s="33">
        <f t="shared" si="70"/>
        <v>3.9825174825174825</v>
      </c>
      <c r="C273" s="31">
        <f t="shared" ref="C273:H273" si="77">+C47+C74+C123+C173+C223</f>
        <v>2</v>
      </c>
      <c r="D273" s="31">
        <f t="shared" si="77"/>
        <v>27</v>
      </c>
      <c r="E273" s="31">
        <f t="shared" si="77"/>
        <v>98</v>
      </c>
      <c r="F273" s="31">
        <f t="shared" si="77"/>
        <v>297</v>
      </c>
      <c r="G273" s="31">
        <f t="shared" si="77"/>
        <v>148</v>
      </c>
      <c r="H273" s="1">
        <f t="shared" si="77"/>
        <v>5</v>
      </c>
      <c r="I273" s="1">
        <f t="shared" si="72"/>
        <v>577</v>
      </c>
    </row>
  </sheetData>
  <printOptions gridLines="1"/>
  <pageMargins left="0.70866141732283472" right="0.70866141732283472" top="0.74803149606299213" bottom="0.74803149606299213" header="0.31496062992125984" footer="0.31496062992125984"/>
  <pageSetup paperSize="9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35"/>
  <sheetViews>
    <sheetView workbookViewId="0">
      <selection activeCell="C4" sqref="C4"/>
    </sheetView>
  </sheetViews>
  <sheetFormatPr defaultRowHeight="15"/>
  <cols>
    <col min="1" max="1" width="5.42578125" customWidth="1"/>
    <col min="2" max="2" width="8.140625" customWidth="1"/>
    <col min="3" max="3" width="6.85546875" customWidth="1"/>
  </cols>
  <sheetData>
    <row r="2" spans="1:10">
      <c r="A2" t="s">
        <v>58</v>
      </c>
    </row>
    <row r="3" spans="1:10" ht="15.75" thickBot="1">
      <c r="D3" s="2">
        <v>1</v>
      </c>
      <c r="E3" s="2">
        <v>2</v>
      </c>
      <c r="F3" s="2">
        <v>3</v>
      </c>
      <c r="G3" s="2">
        <v>4</v>
      </c>
      <c r="H3" s="2">
        <v>5</v>
      </c>
      <c r="I3" s="2" t="s">
        <v>34</v>
      </c>
      <c r="J3" s="2" t="s">
        <v>2</v>
      </c>
    </row>
    <row r="4" spans="1:10">
      <c r="A4" t="s">
        <v>3</v>
      </c>
      <c r="B4">
        <v>1</v>
      </c>
      <c r="C4" s="33">
        <f t="shared" ref="C4:C10" si="0">((1*D4)+(2*E4)+(3*F4)+(4*G4)+(5*H4))/(J4-I4)</f>
        <v>2.1666666666666665</v>
      </c>
      <c r="D4" s="4">
        <v>3</v>
      </c>
      <c r="E4" s="5">
        <v>6</v>
      </c>
      <c r="F4" s="5">
        <v>1</v>
      </c>
      <c r="G4" s="5">
        <v>2</v>
      </c>
      <c r="H4" s="6">
        <v>0</v>
      </c>
      <c r="I4" s="15">
        <v>0</v>
      </c>
      <c r="J4" s="1">
        <f>SUM(D4:I4)</f>
        <v>12</v>
      </c>
    </row>
    <row r="5" spans="1:10">
      <c r="B5">
        <v>2</v>
      </c>
      <c r="C5" s="33">
        <f t="shared" si="0"/>
        <v>1.9166666666666667</v>
      </c>
      <c r="D5" s="7">
        <v>5</v>
      </c>
      <c r="E5" s="8">
        <v>3</v>
      </c>
      <c r="F5" s="8">
        <v>4</v>
      </c>
      <c r="G5" s="8">
        <v>0</v>
      </c>
      <c r="H5" s="9">
        <v>0</v>
      </c>
      <c r="I5" s="15">
        <v>0</v>
      </c>
      <c r="J5" s="1">
        <f t="shared" ref="J5:J10" si="1">SUM(D5:I5)</f>
        <v>12</v>
      </c>
    </row>
    <row r="6" spans="1:10">
      <c r="B6">
        <v>3</v>
      </c>
      <c r="C6" s="33">
        <f t="shared" si="0"/>
        <v>2.5833333333333335</v>
      </c>
      <c r="D6" s="7">
        <v>0</v>
      </c>
      <c r="E6" s="8">
        <v>5</v>
      </c>
      <c r="F6" s="8">
        <v>7</v>
      </c>
      <c r="G6" s="8">
        <v>0</v>
      </c>
      <c r="H6" s="9">
        <v>0</v>
      </c>
      <c r="I6" s="15">
        <v>0</v>
      </c>
      <c r="J6" s="1">
        <f t="shared" si="1"/>
        <v>12</v>
      </c>
    </row>
    <row r="7" spans="1:10">
      <c r="B7">
        <v>4</v>
      </c>
      <c r="C7" s="33">
        <f t="shared" si="0"/>
        <v>4.416666666666667</v>
      </c>
      <c r="D7" s="7">
        <v>0</v>
      </c>
      <c r="E7" s="8">
        <v>0</v>
      </c>
      <c r="F7" s="8">
        <v>2</v>
      </c>
      <c r="G7" s="8">
        <v>3</v>
      </c>
      <c r="H7" s="9">
        <v>7</v>
      </c>
      <c r="I7" s="15">
        <v>0</v>
      </c>
      <c r="J7" s="1">
        <f t="shared" si="1"/>
        <v>12</v>
      </c>
    </row>
    <row r="8" spans="1:10">
      <c r="B8">
        <v>5</v>
      </c>
      <c r="C8" s="33">
        <f t="shared" si="0"/>
        <v>2.8181818181818183</v>
      </c>
      <c r="D8" s="7">
        <v>0</v>
      </c>
      <c r="E8" s="8">
        <v>3</v>
      </c>
      <c r="F8" s="8">
        <v>7</v>
      </c>
      <c r="G8" s="8">
        <v>1</v>
      </c>
      <c r="H8" s="9">
        <v>0</v>
      </c>
      <c r="I8" s="15">
        <v>1</v>
      </c>
      <c r="J8" s="1">
        <f t="shared" si="1"/>
        <v>12</v>
      </c>
    </row>
    <row r="9" spans="1:10">
      <c r="B9">
        <v>6</v>
      </c>
      <c r="C9" s="33">
        <f t="shared" si="0"/>
        <v>2.25</v>
      </c>
      <c r="D9" s="7">
        <v>1</v>
      </c>
      <c r="E9" s="8">
        <v>7</v>
      </c>
      <c r="F9" s="8">
        <v>4</v>
      </c>
      <c r="G9" s="8">
        <v>0</v>
      </c>
      <c r="H9" s="9">
        <v>0</v>
      </c>
      <c r="I9" s="15">
        <v>0</v>
      </c>
      <c r="J9" s="1">
        <f t="shared" si="1"/>
        <v>12</v>
      </c>
    </row>
    <row r="10" spans="1:10" ht="15.75" thickBot="1">
      <c r="B10">
        <v>7</v>
      </c>
      <c r="C10" s="33">
        <f t="shared" si="0"/>
        <v>2.75</v>
      </c>
      <c r="D10" s="10">
        <v>0</v>
      </c>
      <c r="E10" s="11">
        <v>6</v>
      </c>
      <c r="F10" s="11">
        <v>3</v>
      </c>
      <c r="G10" s="11">
        <v>3</v>
      </c>
      <c r="H10" s="12">
        <v>0</v>
      </c>
      <c r="I10" s="15">
        <v>0</v>
      </c>
      <c r="J10" s="1">
        <f t="shared" si="1"/>
        <v>12</v>
      </c>
    </row>
    <row r="12" spans="1:10">
      <c r="D12" s="2">
        <v>1</v>
      </c>
      <c r="E12" s="2">
        <v>2</v>
      </c>
      <c r="F12" s="2">
        <v>3</v>
      </c>
      <c r="G12" s="2">
        <v>4</v>
      </c>
      <c r="H12" s="2">
        <v>5</v>
      </c>
      <c r="I12" s="2" t="s">
        <v>34</v>
      </c>
      <c r="J12" s="2" t="s">
        <v>2</v>
      </c>
    </row>
    <row r="13" spans="1:10">
      <c r="A13" t="s">
        <v>4</v>
      </c>
      <c r="B13">
        <v>1</v>
      </c>
      <c r="C13" s="33">
        <f t="shared" ref="C13:C16" si="2">((1*D13)+(2*E13)+(3*F13)+(4*G13)+(5*H13))/(J13-I13)</f>
        <v>2.1666666666666665</v>
      </c>
      <c r="D13" s="8">
        <v>5</v>
      </c>
      <c r="E13" s="8">
        <v>3</v>
      </c>
      <c r="F13" s="8">
        <v>1</v>
      </c>
      <c r="G13" s="8">
        <v>3</v>
      </c>
      <c r="H13" s="8">
        <v>0</v>
      </c>
      <c r="I13" s="15">
        <v>0</v>
      </c>
      <c r="J13" s="1">
        <f>SUM(D13:I13)</f>
        <v>12</v>
      </c>
    </row>
    <row r="14" spans="1:10">
      <c r="B14">
        <v>2</v>
      </c>
      <c r="C14" s="33">
        <f t="shared" si="2"/>
        <v>2.5833333333333335</v>
      </c>
      <c r="D14" s="8">
        <v>3</v>
      </c>
      <c r="E14" s="8">
        <v>4</v>
      </c>
      <c r="F14" s="8">
        <v>1</v>
      </c>
      <c r="G14" s="8">
        <v>3</v>
      </c>
      <c r="H14" s="8">
        <v>1</v>
      </c>
      <c r="I14" s="15">
        <v>0</v>
      </c>
      <c r="J14" s="1">
        <f t="shared" ref="J14:J16" si="3">SUM(D14:I14)</f>
        <v>12</v>
      </c>
    </row>
    <row r="15" spans="1:10">
      <c r="B15">
        <v>3</v>
      </c>
      <c r="C15" s="33">
        <f t="shared" si="2"/>
        <v>2.5833333333333335</v>
      </c>
      <c r="D15" s="8">
        <v>1</v>
      </c>
      <c r="E15" s="8">
        <v>6</v>
      </c>
      <c r="F15" s="8">
        <v>2</v>
      </c>
      <c r="G15" s="8">
        <v>3</v>
      </c>
      <c r="H15" s="8">
        <v>0</v>
      </c>
      <c r="I15" s="15">
        <v>0</v>
      </c>
      <c r="J15" s="1">
        <f t="shared" si="3"/>
        <v>12</v>
      </c>
    </row>
    <row r="16" spans="1:10">
      <c r="B16">
        <v>4</v>
      </c>
      <c r="C16" s="33">
        <f t="shared" si="2"/>
        <v>2.4166666666666665</v>
      </c>
      <c r="D16" s="8">
        <v>4</v>
      </c>
      <c r="E16" s="8">
        <v>3</v>
      </c>
      <c r="F16" s="8">
        <v>1</v>
      </c>
      <c r="G16" s="8">
        <v>4</v>
      </c>
      <c r="H16" s="8">
        <v>0</v>
      </c>
      <c r="I16" s="15">
        <v>0</v>
      </c>
      <c r="J16" s="1">
        <f t="shared" si="3"/>
        <v>12</v>
      </c>
    </row>
    <row r="19" spans="1:10">
      <c r="A19" t="s">
        <v>59</v>
      </c>
      <c r="E19" t="s">
        <v>0</v>
      </c>
    </row>
    <row r="20" spans="1:10" ht="15.75" thickBot="1">
      <c r="D20" s="2">
        <v>1</v>
      </c>
      <c r="E20" s="2">
        <v>2</v>
      </c>
      <c r="F20" s="2">
        <v>3</v>
      </c>
      <c r="G20" s="2">
        <v>4</v>
      </c>
      <c r="H20" s="2">
        <v>5</v>
      </c>
      <c r="I20" s="2" t="s">
        <v>34</v>
      </c>
      <c r="J20" s="2" t="s">
        <v>2</v>
      </c>
    </row>
    <row r="21" spans="1:10">
      <c r="A21" t="s">
        <v>3</v>
      </c>
      <c r="B21">
        <v>1</v>
      </c>
      <c r="C21" s="33">
        <f t="shared" ref="C21:C27" si="4">((1*D21)+(2*E21)+(3*F21)+(4*G21)+(5*H21))/(J21-I21)</f>
        <v>3.3571428571428572</v>
      </c>
      <c r="D21" s="4">
        <v>0</v>
      </c>
      <c r="E21" s="5">
        <v>1</v>
      </c>
      <c r="F21" s="5">
        <v>10</v>
      </c>
      <c r="G21" s="5">
        <v>0</v>
      </c>
      <c r="H21" s="6">
        <v>3</v>
      </c>
      <c r="I21" s="15">
        <v>0</v>
      </c>
      <c r="J21" s="1">
        <f>SUM(D21:I21)</f>
        <v>14</v>
      </c>
    </row>
    <row r="22" spans="1:10">
      <c r="B22">
        <v>2</v>
      </c>
      <c r="C22" s="33">
        <f t="shared" si="4"/>
        <v>3</v>
      </c>
      <c r="D22" s="7">
        <v>0</v>
      </c>
      <c r="E22" s="8">
        <v>3</v>
      </c>
      <c r="F22" s="8">
        <v>9</v>
      </c>
      <c r="G22" s="8">
        <v>1</v>
      </c>
      <c r="H22" s="9">
        <v>1</v>
      </c>
      <c r="I22" s="15">
        <v>0</v>
      </c>
      <c r="J22" s="1">
        <f t="shared" ref="J22:J27" si="5">SUM(D22:I22)</f>
        <v>14</v>
      </c>
    </row>
    <row r="23" spans="1:10">
      <c r="B23">
        <v>3</v>
      </c>
      <c r="C23" s="33">
        <f t="shared" si="4"/>
        <v>3.0714285714285716</v>
      </c>
      <c r="D23" s="7">
        <v>0</v>
      </c>
      <c r="E23" s="8">
        <v>2</v>
      </c>
      <c r="F23" s="8">
        <v>9</v>
      </c>
      <c r="G23" s="8">
        <v>3</v>
      </c>
      <c r="H23" s="9">
        <v>0</v>
      </c>
      <c r="I23" s="15">
        <v>0</v>
      </c>
      <c r="J23" s="1">
        <f t="shared" si="5"/>
        <v>14</v>
      </c>
    </row>
    <row r="24" spans="1:10">
      <c r="B24">
        <v>4</v>
      </c>
      <c r="C24" s="33">
        <f t="shared" si="4"/>
        <v>3.6428571428571428</v>
      </c>
      <c r="D24" s="7">
        <v>0</v>
      </c>
      <c r="E24" s="8">
        <v>1</v>
      </c>
      <c r="F24" s="8">
        <v>7</v>
      </c>
      <c r="G24" s="8">
        <v>2</v>
      </c>
      <c r="H24" s="9">
        <v>4</v>
      </c>
      <c r="I24" s="15">
        <v>0</v>
      </c>
      <c r="J24" s="1">
        <f t="shared" si="5"/>
        <v>14</v>
      </c>
    </row>
    <row r="25" spans="1:10">
      <c r="B25">
        <v>5</v>
      </c>
      <c r="C25" s="33">
        <f t="shared" si="4"/>
        <v>2.2857142857142856</v>
      </c>
      <c r="D25" s="7">
        <v>2</v>
      </c>
      <c r="E25" s="8">
        <v>6</v>
      </c>
      <c r="F25" s="8">
        <v>6</v>
      </c>
      <c r="G25" s="8">
        <v>0</v>
      </c>
      <c r="H25" s="9">
        <v>0</v>
      </c>
      <c r="I25" s="15">
        <v>0</v>
      </c>
      <c r="J25" s="1">
        <f t="shared" si="5"/>
        <v>14</v>
      </c>
    </row>
    <row r="26" spans="1:10">
      <c r="B26">
        <v>6</v>
      </c>
      <c r="C26" s="33">
        <f t="shared" si="4"/>
        <v>2.1428571428571428</v>
      </c>
      <c r="D26" s="7">
        <v>4</v>
      </c>
      <c r="E26" s="8">
        <v>6</v>
      </c>
      <c r="F26" s="8">
        <v>2</v>
      </c>
      <c r="G26" s="8">
        <v>2</v>
      </c>
      <c r="H26" s="9">
        <v>0</v>
      </c>
      <c r="I26" s="15">
        <v>0</v>
      </c>
      <c r="J26" s="1">
        <f t="shared" si="5"/>
        <v>14</v>
      </c>
    </row>
    <row r="27" spans="1:10" ht="15.75" thickBot="1">
      <c r="B27">
        <v>7</v>
      </c>
      <c r="C27" s="33">
        <f t="shared" si="4"/>
        <v>3.4285714285714284</v>
      </c>
      <c r="D27" s="10">
        <v>1</v>
      </c>
      <c r="E27" s="11">
        <v>0</v>
      </c>
      <c r="F27" s="11">
        <v>8</v>
      </c>
      <c r="G27" s="11">
        <v>2</v>
      </c>
      <c r="H27" s="12">
        <v>3</v>
      </c>
      <c r="I27" s="15">
        <v>0</v>
      </c>
      <c r="J27" s="1">
        <f t="shared" si="5"/>
        <v>14</v>
      </c>
    </row>
    <row r="29" spans="1:10">
      <c r="D29" s="2">
        <v>1</v>
      </c>
      <c r="E29" s="2">
        <v>2</v>
      </c>
      <c r="F29" s="2">
        <v>3</v>
      </c>
      <c r="G29" s="2">
        <v>4</v>
      </c>
      <c r="H29" s="2">
        <v>5</v>
      </c>
      <c r="I29" s="2" t="s">
        <v>34</v>
      </c>
      <c r="J29" s="2" t="s">
        <v>2</v>
      </c>
    </row>
    <row r="30" spans="1:10">
      <c r="A30" t="s">
        <v>4</v>
      </c>
      <c r="B30">
        <v>1</v>
      </c>
      <c r="C30" s="33">
        <f t="shared" ref="C30:C33" si="6">((1*D30)+(2*E30)+(3*F30)+(4*G30)+(5*H30))/(J30-I30)</f>
        <v>3.5714285714285716</v>
      </c>
      <c r="D30" s="8">
        <v>0</v>
      </c>
      <c r="E30" s="8">
        <v>2</v>
      </c>
      <c r="F30" s="8">
        <v>4</v>
      </c>
      <c r="G30" s="8">
        <v>6</v>
      </c>
      <c r="H30" s="8">
        <v>2</v>
      </c>
      <c r="I30" s="15">
        <v>0</v>
      </c>
      <c r="J30" s="1">
        <f>SUM(D30:I30)</f>
        <v>14</v>
      </c>
    </row>
    <row r="31" spans="1:10">
      <c r="B31">
        <v>2</v>
      </c>
      <c r="C31" s="33">
        <f t="shared" si="6"/>
        <v>3.4285714285714284</v>
      </c>
      <c r="D31" s="8">
        <v>0</v>
      </c>
      <c r="E31" s="8">
        <v>2</v>
      </c>
      <c r="F31" s="8">
        <v>5</v>
      </c>
      <c r="G31" s="8">
        <v>6</v>
      </c>
      <c r="H31" s="8">
        <v>1</v>
      </c>
      <c r="I31" s="15">
        <v>0</v>
      </c>
      <c r="J31" s="1">
        <f t="shared" ref="J31:J33" si="7">SUM(D31:I31)</f>
        <v>14</v>
      </c>
    </row>
    <row r="32" spans="1:10">
      <c r="B32">
        <v>3</v>
      </c>
      <c r="C32" s="33">
        <f t="shared" si="6"/>
        <v>3.1428571428571428</v>
      </c>
      <c r="D32" s="8">
        <v>0</v>
      </c>
      <c r="E32" s="8">
        <v>4</v>
      </c>
      <c r="F32" s="8">
        <v>5</v>
      </c>
      <c r="G32" s="8">
        <v>4</v>
      </c>
      <c r="H32" s="8">
        <v>1</v>
      </c>
      <c r="I32" s="15">
        <v>0</v>
      </c>
      <c r="J32" s="1">
        <f t="shared" si="7"/>
        <v>14</v>
      </c>
    </row>
    <row r="33" spans="1:10">
      <c r="B33">
        <v>4</v>
      </c>
      <c r="C33" s="33">
        <f t="shared" si="6"/>
        <v>3.7142857142857144</v>
      </c>
      <c r="D33" s="8">
        <v>0</v>
      </c>
      <c r="E33" s="8">
        <v>2</v>
      </c>
      <c r="F33" s="8">
        <v>3</v>
      </c>
      <c r="G33" s="8">
        <v>6</v>
      </c>
      <c r="H33" s="8">
        <v>3</v>
      </c>
      <c r="I33" s="15">
        <v>0</v>
      </c>
      <c r="J33" s="1">
        <f t="shared" si="7"/>
        <v>14</v>
      </c>
    </row>
    <row r="36" spans="1:10">
      <c r="A36" t="s">
        <v>59</v>
      </c>
      <c r="E36" t="s">
        <v>19</v>
      </c>
    </row>
    <row r="37" spans="1:10" ht="15.75" thickBot="1">
      <c r="D37" s="2">
        <v>1</v>
      </c>
      <c r="E37" s="2">
        <v>2</v>
      </c>
      <c r="F37" s="2">
        <v>3</v>
      </c>
      <c r="G37" s="2">
        <v>4</v>
      </c>
      <c r="H37" s="2">
        <v>5</v>
      </c>
      <c r="I37" s="2" t="s">
        <v>34</v>
      </c>
      <c r="J37" s="2" t="s">
        <v>2</v>
      </c>
    </row>
    <row r="38" spans="1:10">
      <c r="A38" t="s">
        <v>3</v>
      </c>
      <c r="B38">
        <v>1</v>
      </c>
      <c r="C38" s="33">
        <f t="shared" ref="C38:C44" si="8">((1*D38)+(2*E38)+(3*F38)+(4*G38)+(5*H38))/(J38-I38)</f>
        <v>3.9333333333333331</v>
      </c>
      <c r="D38" s="4">
        <v>0</v>
      </c>
      <c r="E38" s="5">
        <v>1</v>
      </c>
      <c r="F38" s="5">
        <v>5</v>
      </c>
      <c r="G38" s="5">
        <v>3</v>
      </c>
      <c r="H38" s="6">
        <v>6</v>
      </c>
      <c r="I38" s="15">
        <v>0</v>
      </c>
      <c r="J38" s="1">
        <f>SUM(D38:I38)</f>
        <v>15</v>
      </c>
    </row>
    <row r="39" spans="1:10">
      <c r="B39">
        <v>2</v>
      </c>
      <c r="C39" s="33">
        <f t="shared" si="8"/>
        <v>3.1333333333333333</v>
      </c>
      <c r="D39" s="7">
        <v>1</v>
      </c>
      <c r="E39" s="8">
        <v>4</v>
      </c>
      <c r="F39" s="8">
        <v>4</v>
      </c>
      <c r="G39" s="8">
        <v>4</v>
      </c>
      <c r="H39" s="9">
        <v>2</v>
      </c>
      <c r="I39" s="15">
        <v>0</v>
      </c>
      <c r="J39" s="1">
        <f t="shared" ref="J39:J44" si="9">SUM(D39:I39)</f>
        <v>15</v>
      </c>
    </row>
    <row r="40" spans="1:10">
      <c r="B40">
        <v>3</v>
      </c>
      <c r="C40" s="33">
        <f t="shared" si="8"/>
        <v>3.0666666666666669</v>
      </c>
      <c r="D40" s="7">
        <v>0</v>
      </c>
      <c r="E40" s="8">
        <v>4</v>
      </c>
      <c r="F40" s="8">
        <v>6</v>
      </c>
      <c r="G40" s="8">
        <v>5</v>
      </c>
      <c r="H40" s="9">
        <v>0</v>
      </c>
      <c r="I40" s="15">
        <v>0</v>
      </c>
      <c r="J40" s="1">
        <f t="shared" si="9"/>
        <v>15</v>
      </c>
    </row>
    <row r="41" spans="1:10">
      <c r="B41">
        <v>4</v>
      </c>
      <c r="C41" s="33">
        <f t="shared" si="8"/>
        <v>3.7333333333333334</v>
      </c>
      <c r="D41" s="7"/>
      <c r="E41" s="8"/>
      <c r="F41" s="8">
        <v>6</v>
      </c>
      <c r="G41" s="8">
        <v>7</v>
      </c>
      <c r="H41" s="9">
        <v>2</v>
      </c>
      <c r="I41" s="15">
        <v>0</v>
      </c>
      <c r="J41" s="1">
        <f t="shared" si="9"/>
        <v>15</v>
      </c>
    </row>
    <row r="42" spans="1:10">
      <c r="B42">
        <v>5</v>
      </c>
      <c r="C42" s="33">
        <f t="shared" si="8"/>
        <v>2.6666666666666665</v>
      </c>
      <c r="D42" s="7">
        <v>0</v>
      </c>
      <c r="E42" s="8">
        <v>6</v>
      </c>
      <c r="F42" s="8">
        <v>8</v>
      </c>
      <c r="G42" s="8">
        <v>1</v>
      </c>
      <c r="H42" s="9">
        <v>0</v>
      </c>
      <c r="I42" s="15">
        <v>0</v>
      </c>
      <c r="J42" s="1">
        <f t="shared" si="9"/>
        <v>15</v>
      </c>
    </row>
    <row r="43" spans="1:10">
      <c r="B43">
        <v>6</v>
      </c>
      <c r="C43" s="33">
        <f t="shared" si="8"/>
        <v>2.4666666666666668</v>
      </c>
      <c r="D43" s="7">
        <v>1</v>
      </c>
      <c r="E43" s="8">
        <v>6</v>
      </c>
      <c r="F43" s="8">
        <v>8</v>
      </c>
      <c r="G43" s="8">
        <v>0</v>
      </c>
      <c r="H43" s="9">
        <v>0</v>
      </c>
      <c r="I43" s="15">
        <v>0</v>
      </c>
      <c r="J43" s="1">
        <f t="shared" si="9"/>
        <v>15</v>
      </c>
    </row>
    <row r="44" spans="1:10" ht="15.75" thickBot="1">
      <c r="B44">
        <v>7</v>
      </c>
      <c r="C44" s="33">
        <f t="shared" si="8"/>
        <v>4.0666666666666664</v>
      </c>
      <c r="D44" s="10">
        <v>0</v>
      </c>
      <c r="E44" s="11">
        <v>0</v>
      </c>
      <c r="F44" s="11">
        <v>4</v>
      </c>
      <c r="G44" s="11">
        <v>6</v>
      </c>
      <c r="H44" s="12">
        <v>5</v>
      </c>
      <c r="I44" s="15">
        <v>0</v>
      </c>
      <c r="J44" s="1">
        <f t="shared" si="9"/>
        <v>15</v>
      </c>
    </row>
    <row r="46" spans="1:10">
      <c r="D46" s="2">
        <v>1</v>
      </c>
      <c r="E46" s="2">
        <v>2</v>
      </c>
      <c r="F46" s="2">
        <v>3</v>
      </c>
      <c r="G46" s="2">
        <v>4</v>
      </c>
      <c r="H46" s="2">
        <v>5</v>
      </c>
      <c r="I46" s="2" t="s">
        <v>34</v>
      </c>
      <c r="J46" s="2" t="s">
        <v>2</v>
      </c>
    </row>
    <row r="47" spans="1:10">
      <c r="A47" t="s">
        <v>4</v>
      </c>
      <c r="B47">
        <v>1</v>
      </c>
      <c r="C47" s="33">
        <f t="shared" ref="C47:C50" si="10">((1*D47)+(2*E47)+(3*F47)+(4*G47)+(5*H47))/(J47-I47)</f>
        <v>3.4</v>
      </c>
      <c r="D47" s="8">
        <v>0</v>
      </c>
      <c r="E47" s="8">
        <v>3</v>
      </c>
      <c r="F47" s="8">
        <v>5</v>
      </c>
      <c r="G47" s="8">
        <v>5</v>
      </c>
      <c r="H47" s="8">
        <v>2</v>
      </c>
      <c r="I47" s="15">
        <v>0</v>
      </c>
      <c r="J47" s="1">
        <f>SUM(D47:I47)</f>
        <v>15</v>
      </c>
    </row>
    <row r="48" spans="1:10">
      <c r="B48">
        <v>2</v>
      </c>
      <c r="C48" s="33">
        <f t="shared" si="10"/>
        <v>3.3333333333333335</v>
      </c>
      <c r="D48" s="8">
        <v>0</v>
      </c>
      <c r="E48" s="8">
        <v>1</v>
      </c>
      <c r="F48" s="8">
        <v>9</v>
      </c>
      <c r="G48" s="8">
        <v>4</v>
      </c>
      <c r="H48" s="8">
        <v>1</v>
      </c>
      <c r="I48" s="15">
        <v>0</v>
      </c>
      <c r="J48" s="1">
        <f t="shared" ref="J48:J50" si="11">SUM(D48:I48)</f>
        <v>15</v>
      </c>
    </row>
    <row r="49" spans="1:10">
      <c r="B49">
        <v>3</v>
      </c>
      <c r="C49" s="33">
        <f t="shared" si="10"/>
        <v>3.6666666666666665</v>
      </c>
      <c r="D49" s="8">
        <v>0</v>
      </c>
      <c r="E49" s="8">
        <v>1</v>
      </c>
      <c r="F49" s="8">
        <v>4</v>
      </c>
      <c r="G49" s="8">
        <v>9</v>
      </c>
      <c r="H49" s="8">
        <v>1</v>
      </c>
      <c r="I49" s="15">
        <v>0</v>
      </c>
      <c r="J49" s="1">
        <f t="shared" si="11"/>
        <v>15</v>
      </c>
    </row>
    <row r="50" spans="1:10">
      <c r="B50">
        <v>4</v>
      </c>
      <c r="C50" s="33">
        <f t="shared" si="10"/>
        <v>3.9333333333333331</v>
      </c>
      <c r="D50" s="8">
        <v>1</v>
      </c>
      <c r="E50" s="8">
        <v>0</v>
      </c>
      <c r="F50" s="8">
        <v>3</v>
      </c>
      <c r="G50" s="8">
        <v>6</v>
      </c>
      <c r="H50" s="8">
        <v>5</v>
      </c>
      <c r="I50" s="15">
        <v>0</v>
      </c>
      <c r="J50" s="1">
        <f t="shared" si="11"/>
        <v>15</v>
      </c>
    </row>
    <row r="52" spans="1:10">
      <c r="A52" t="s">
        <v>59</v>
      </c>
      <c r="E52" t="s">
        <v>60</v>
      </c>
    </row>
    <row r="53" spans="1:10" ht="15.75" thickBot="1">
      <c r="D53" s="2">
        <v>1</v>
      </c>
      <c r="E53" s="2">
        <v>2</v>
      </c>
      <c r="F53" s="2">
        <v>3</v>
      </c>
      <c r="G53" s="2">
        <v>4</v>
      </c>
      <c r="H53" s="2">
        <v>5</v>
      </c>
      <c r="I53" s="2" t="s">
        <v>34</v>
      </c>
      <c r="J53" s="2" t="s">
        <v>2</v>
      </c>
    </row>
    <row r="54" spans="1:10">
      <c r="A54" t="s">
        <v>3</v>
      </c>
      <c r="B54">
        <v>1</v>
      </c>
      <c r="C54" s="33">
        <f t="shared" ref="C54:C60" si="12">((1*D54)+(2*E54)+(3*F54)+(4*G54)+(5*H54))/(J54-I54)</f>
        <v>3.7</v>
      </c>
      <c r="D54" s="4">
        <v>0</v>
      </c>
      <c r="E54" s="5">
        <v>0</v>
      </c>
      <c r="F54" s="5">
        <v>4</v>
      </c>
      <c r="G54" s="5">
        <v>5</v>
      </c>
      <c r="H54" s="6">
        <v>1</v>
      </c>
      <c r="I54" s="15">
        <v>0</v>
      </c>
      <c r="J54" s="1">
        <f>SUM(D54:I54)</f>
        <v>10</v>
      </c>
    </row>
    <row r="55" spans="1:10">
      <c r="B55">
        <v>2</v>
      </c>
      <c r="C55" s="33">
        <f t="shared" si="12"/>
        <v>3.5</v>
      </c>
      <c r="D55" s="7">
        <v>0</v>
      </c>
      <c r="E55" s="8">
        <v>0</v>
      </c>
      <c r="F55" s="8">
        <v>5</v>
      </c>
      <c r="G55" s="8">
        <v>5</v>
      </c>
      <c r="H55" s="9">
        <v>0</v>
      </c>
      <c r="I55" s="15">
        <v>0</v>
      </c>
      <c r="J55" s="1">
        <f t="shared" ref="J55:J60" si="13">SUM(D55:I55)</f>
        <v>10</v>
      </c>
    </row>
    <row r="56" spans="1:10">
      <c r="B56">
        <v>3</v>
      </c>
      <c r="C56" s="33">
        <f t="shared" si="12"/>
        <v>3.1</v>
      </c>
      <c r="D56" s="7">
        <v>0</v>
      </c>
      <c r="E56" s="8">
        <v>1</v>
      </c>
      <c r="F56" s="8">
        <v>8</v>
      </c>
      <c r="G56" s="8">
        <v>0</v>
      </c>
      <c r="H56" s="9">
        <v>1</v>
      </c>
      <c r="I56" s="15">
        <v>0</v>
      </c>
      <c r="J56" s="1">
        <f t="shared" si="13"/>
        <v>10</v>
      </c>
    </row>
    <row r="57" spans="1:10">
      <c r="B57">
        <v>4</v>
      </c>
      <c r="C57" s="33">
        <f t="shared" si="12"/>
        <v>3.6</v>
      </c>
      <c r="D57" s="7">
        <v>0</v>
      </c>
      <c r="E57" s="8">
        <v>0</v>
      </c>
      <c r="F57" s="8">
        <v>4</v>
      </c>
      <c r="G57" s="8">
        <v>6</v>
      </c>
      <c r="H57" s="9">
        <v>0</v>
      </c>
      <c r="I57" s="15">
        <v>0</v>
      </c>
      <c r="J57" s="1">
        <f t="shared" si="13"/>
        <v>10</v>
      </c>
    </row>
    <row r="58" spans="1:10">
      <c r="B58">
        <v>5</v>
      </c>
      <c r="C58" s="33">
        <f t="shared" si="12"/>
        <v>3.1</v>
      </c>
      <c r="D58" s="7">
        <v>0</v>
      </c>
      <c r="E58" s="8">
        <v>2</v>
      </c>
      <c r="F58" s="8">
        <v>5</v>
      </c>
      <c r="G58" s="8">
        <v>3</v>
      </c>
      <c r="H58" s="9">
        <v>0</v>
      </c>
      <c r="I58" s="15">
        <v>0</v>
      </c>
      <c r="J58" s="1">
        <f t="shared" si="13"/>
        <v>10</v>
      </c>
    </row>
    <row r="59" spans="1:10">
      <c r="B59">
        <v>6</v>
      </c>
      <c r="C59" s="33">
        <f t="shared" si="12"/>
        <v>2.7</v>
      </c>
      <c r="D59" s="7">
        <v>0</v>
      </c>
      <c r="E59" s="8">
        <v>3</v>
      </c>
      <c r="F59" s="8">
        <v>7</v>
      </c>
      <c r="G59" s="8">
        <v>0</v>
      </c>
      <c r="H59" s="9">
        <v>0</v>
      </c>
      <c r="I59" s="15">
        <v>0</v>
      </c>
      <c r="J59" s="1">
        <f t="shared" si="13"/>
        <v>10</v>
      </c>
    </row>
    <row r="60" spans="1:10" ht="15.75" thickBot="1">
      <c r="B60">
        <v>7</v>
      </c>
      <c r="C60" s="33">
        <f t="shared" si="12"/>
        <v>4.2</v>
      </c>
      <c r="D60" s="10">
        <v>0</v>
      </c>
      <c r="E60" s="11">
        <v>0</v>
      </c>
      <c r="F60" s="11">
        <v>1</v>
      </c>
      <c r="G60" s="11">
        <v>6</v>
      </c>
      <c r="H60" s="12">
        <v>3</v>
      </c>
      <c r="I60" s="15">
        <v>0</v>
      </c>
      <c r="J60" s="1">
        <f t="shared" si="13"/>
        <v>10</v>
      </c>
    </row>
    <row r="62" spans="1:10">
      <c r="D62" s="2">
        <v>1</v>
      </c>
      <c r="E62" s="2">
        <v>2</v>
      </c>
      <c r="F62" s="2">
        <v>3</v>
      </c>
      <c r="G62" s="2">
        <v>4</v>
      </c>
      <c r="H62" s="2">
        <v>5</v>
      </c>
      <c r="I62" s="2" t="s">
        <v>34</v>
      </c>
      <c r="J62" s="2" t="s">
        <v>2</v>
      </c>
    </row>
    <row r="63" spans="1:10">
      <c r="A63" t="s">
        <v>4</v>
      </c>
      <c r="B63">
        <v>1</v>
      </c>
      <c r="C63" s="33">
        <f t="shared" ref="C63:C66" si="14">((1*D63)+(2*E63)+(3*F63)+(4*G63)+(5*H63))/(J63-I63)</f>
        <v>4.0999999999999996</v>
      </c>
      <c r="D63" s="8">
        <v>0</v>
      </c>
      <c r="E63" s="8">
        <v>1</v>
      </c>
      <c r="F63" s="8">
        <v>0</v>
      </c>
      <c r="G63" s="8">
        <v>6</v>
      </c>
      <c r="H63" s="8">
        <v>3</v>
      </c>
      <c r="I63" s="15">
        <v>0</v>
      </c>
      <c r="J63" s="1">
        <f>SUM(D63:I63)</f>
        <v>10</v>
      </c>
    </row>
    <row r="64" spans="1:10">
      <c r="B64">
        <v>2</v>
      </c>
      <c r="C64" s="33">
        <f t="shared" si="14"/>
        <v>3.7</v>
      </c>
      <c r="D64" s="8">
        <v>0</v>
      </c>
      <c r="E64" s="8">
        <v>0</v>
      </c>
      <c r="F64" s="8">
        <v>3</v>
      </c>
      <c r="G64" s="8">
        <v>7</v>
      </c>
      <c r="H64" s="8">
        <v>0</v>
      </c>
      <c r="I64" s="15">
        <v>0</v>
      </c>
      <c r="J64" s="1">
        <f t="shared" ref="J64:J66" si="15">SUM(D64:I64)</f>
        <v>10</v>
      </c>
    </row>
    <row r="65" spans="1:10">
      <c r="B65">
        <v>3</v>
      </c>
      <c r="C65" s="33">
        <f t="shared" si="14"/>
        <v>3.8</v>
      </c>
      <c r="D65" s="8">
        <v>1</v>
      </c>
      <c r="E65" s="8">
        <v>0</v>
      </c>
      <c r="F65" s="8">
        <v>1</v>
      </c>
      <c r="G65" s="8">
        <v>6</v>
      </c>
      <c r="H65" s="8">
        <v>2</v>
      </c>
      <c r="I65" s="15">
        <v>0</v>
      </c>
      <c r="J65" s="1">
        <f t="shared" si="15"/>
        <v>10</v>
      </c>
    </row>
    <row r="66" spans="1:10">
      <c r="B66">
        <v>4</v>
      </c>
      <c r="C66" s="33">
        <f t="shared" si="14"/>
        <v>3.7</v>
      </c>
      <c r="D66" s="8">
        <v>1</v>
      </c>
      <c r="E66" s="8">
        <v>0</v>
      </c>
      <c r="F66" s="8">
        <v>3</v>
      </c>
      <c r="G66" s="8">
        <v>3</v>
      </c>
      <c r="H66" s="8">
        <v>3</v>
      </c>
      <c r="I66" s="15">
        <v>0</v>
      </c>
      <c r="J66" s="1">
        <f t="shared" si="15"/>
        <v>10</v>
      </c>
    </row>
    <row r="69" spans="1:10">
      <c r="A69" t="s">
        <v>59</v>
      </c>
      <c r="E69" t="s">
        <v>28</v>
      </c>
    </row>
    <row r="70" spans="1:10" ht="15.75" thickBot="1">
      <c r="D70" s="2">
        <v>1</v>
      </c>
      <c r="E70" s="2">
        <v>2</v>
      </c>
      <c r="F70" s="2">
        <v>3</v>
      </c>
      <c r="G70" s="2">
        <v>4</v>
      </c>
      <c r="H70" s="2">
        <v>5</v>
      </c>
      <c r="I70" s="2" t="s">
        <v>34</v>
      </c>
      <c r="J70" s="2" t="s">
        <v>2</v>
      </c>
    </row>
    <row r="71" spans="1:10">
      <c r="A71" t="s">
        <v>3</v>
      </c>
      <c r="B71">
        <v>1</v>
      </c>
      <c r="C71" s="33">
        <f t="shared" ref="C71:C77" si="16">((1*D71)+(2*E71)+(3*F71)+(4*G71)+(5*H71))/(J71-I71)</f>
        <v>4.1428571428571432</v>
      </c>
      <c r="D71" s="4">
        <v>0</v>
      </c>
      <c r="E71" s="5">
        <v>0</v>
      </c>
      <c r="F71" s="5">
        <v>3</v>
      </c>
      <c r="G71" s="5">
        <v>0</v>
      </c>
      <c r="H71" s="6">
        <v>4</v>
      </c>
      <c r="I71" s="15">
        <v>0</v>
      </c>
      <c r="J71" s="1">
        <f>SUM(D71:I71)</f>
        <v>7</v>
      </c>
    </row>
    <row r="72" spans="1:10">
      <c r="B72">
        <v>2</v>
      </c>
      <c r="C72" s="33">
        <f t="shared" si="16"/>
        <v>2.8571428571428572</v>
      </c>
      <c r="D72" s="7">
        <v>0</v>
      </c>
      <c r="E72" s="8">
        <v>1</v>
      </c>
      <c r="F72" s="8">
        <v>6</v>
      </c>
      <c r="G72" s="8">
        <v>0</v>
      </c>
      <c r="H72" s="9">
        <v>0</v>
      </c>
      <c r="I72" s="15">
        <v>0</v>
      </c>
      <c r="J72" s="1">
        <f t="shared" ref="J72:J77" si="17">SUM(D72:I72)</f>
        <v>7</v>
      </c>
    </row>
    <row r="73" spans="1:10">
      <c r="B73">
        <v>3</v>
      </c>
      <c r="C73" s="33">
        <f t="shared" si="16"/>
        <v>2.4285714285714284</v>
      </c>
      <c r="D73" s="7">
        <v>0</v>
      </c>
      <c r="E73" s="8">
        <v>4</v>
      </c>
      <c r="F73" s="8">
        <v>3</v>
      </c>
      <c r="G73" s="8">
        <v>0</v>
      </c>
      <c r="H73" s="9">
        <v>0</v>
      </c>
      <c r="I73" s="15">
        <v>0</v>
      </c>
      <c r="J73" s="1">
        <f t="shared" si="17"/>
        <v>7</v>
      </c>
    </row>
    <row r="74" spans="1:10">
      <c r="B74">
        <v>4</v>
      </c>
      <c r="C74" s="33">
        <f t="shared" si="16"/>
        <v>4.4285714285714288</v>
      </c>
      <c r="D74" s="7">
        <v>0</v>
      </c>
      <c r="E74" s="8">
        <v>0</v>
      </c>
      <c r="F74" s="8">
        <v>1</v>
      </c>
      <c r="G74" s="8">
        <v>2</v>
      </c>
      <c r="H74" s="9">
        <v>4</v>
      </c>
      <c r="I74" s="15">
        <v>0</v>
      </c>
      <c r="J74" s="1">
        <f t="shared" si="17"/>
        <v>7</v>
      </c>
    </row>
    <row r="75" spans="1:10">
      <c r="B75">
        <v>5</v>
      </c>
      <c r="C75" s="33">
        <f t="shared" si="16"/>
        <v>3.2857142857142856</v>
      </c>
      <c r="D75" s="7">
        <v>0</v>
      </c>
      <c r="E75" s="8">
        <v>0</v>
      </c>
      <c r="F75" s="8">
        <v>5</v>
      </c>
      <c r="G75" s="8">
        <v>2</v>
      </c>
      <c r="H75" s="9">
        <v>0</v>
      </c>
      <c r="I75" s="15">
        <v>0</v>
      </c>
      <c r="J75" s="1">
        <f t="shared" si="17"/>
        <v>7</v>
      </c>
    </row>
    <row r="76" spans="1:10">
      <c r="B76">
        <v>6</v>
      </c>
      <c r="C76" s="33">
        <f t="shared" si="16"/>
        <v>2.4285714285714284</v>
      </c>
      <c r="D76" s="7">
        <v>2</v>
      </c>
      <c r="E76" s="8">
        <v>0</v>
      </c>
      <c r="F76" s="8">
        <v>5</v>
      </c>
      <c r="G76" s="8">
        <v>0</v>
      </c>
      <c r="H76" s="9">
        <v>0</v>
      </c>
      <c r="I76" s="15">
        <v>0</v>
      </c>
      <c r="J76" s="1">
        <f t="shared" si="17"/>
        <v>7</v>
      </c>
    </row>
    <row r="77" spans="1:10" ht="15.75" thickBot="1">
      <c r="B77">
        <v>7</v>
      </c>
      <c r="C77" s="33">
        <f t="shared" si="16"/>
        <v>3</v>
      </c>
      <c r="D77" s="10">
        <v>0</v>
      </c>
      <c r="E77" s="11">
        <v>0</v>
      </c>
      <c r="F77" s="11">
        <v>7</v>
      </c>
      <c r="G77" s="11">
        <v>0</v>
      </c>
      <c r="H77" s="12">
        <v>0</v>
      </c>
      <c r="I77" s="15">
        <v>0</v>
      </c>
      <c r="J77" s="1">
        <f t="shared" si="17"/>
        <v>7</v>
      </c>
    </row>
    <row r="79" spans="1:10">
      <c r="D79" s="2">
        <v>1</v>
      </c>
      <c r="E79" s="2">
        <v>2</v>
      </c>
      <c r="F79" s="2">
        <v>3</v>
      </c>
      <c r="G79" s="2">
        <v>4</v>
      </c>
      <c r="H79" s="2">
        <v>5</v>
      </c>
      <c r="I79" s="2" t="s">
        <v>34</v>
      </c>
      <c r="J79" s="2" t="s">
        <v>2</v>
      </c>
    </row>
    <row r="80" spans="1:10">
      <c r="A80" t="s">
        <v>4</v>
      </c>
      <c r="B80">
        <v>1</v>
      </c>
      <c r="C80" s="33">
        <f t="shared" ref="C80:C83" si="18">((1*D80)+(2*E80)+(3*F80)+(4*G80)+(5*H80))/(J80-I80)</f>
        <v>3.2857142857142856</v>
      </c>
      <c r="D80" s="8">
        <v>0</v>
      </c>
      <c r="E80" s="8">
        <v>0</v>
      </c>
      <c r="F80" s="8">
        <v>5</v>
      </c>
      <c r="G80" s="8">
        <v>2</v>
      </c>
      <c r="H80" s="8">
        <v>0</v>
      </c>
      <c r="I80" s="15">
        <v>0</v>
      </c>
      <c r="J80" s="1">
        <f>SUM(D80:I80)</f>
        <v>7</v>
      </c>
    </row>
    <row r="81" spans="1:10">
      <c r="B81">
        <v>2</v>
      </c>
      <c r="C81" s="33">
        <f t="shared" si="18"/>
        <v>4</v>
      </c>
      <c r="D81" s="8">
        <v>0</v>
      </c>
      <c r="E81" s="8">
        <v>0</v>
      </c>
      <c r="F81" s="8">
        <v>0</v>
      </c>
      <c r="G81" s="8">
        <v>6</v>
      </c>
      <c r="H81" s="8">
        <v>0</v>
      </c>
      <c r="I81" s="15">
        <v>1</v>
      </c>
      <c r="J81" s="1">
        <f t="shared" ref="J81:J83" si="19">SUM(D81:I81)</f>
        <v>7</v>
      </c>
    </row>
    <row r="82" spans="1:10">
      <c r="B82">
        <v>3</v>
      </c>
      <c r="C82" s="33">
        <f t="shared" si="18"/>
        <v>4</v>
      </c>
      <c r="D82" s="8">
        <v>0</v>
      </c>
      <c r="E82" s="8">
        <v>1</v>
      </c>
      <c r="F82" s="8">
        <v>2</v>
      </c>
      <c r="G82" s="8">
        <v>0</v>
      </c>
      <c r="H82" s="8">
        <v>4</v>
      </c>
      <c r="I82" s="15">
        <v>0</v>
      </c>
      <c r="J82" s="1">
        <f t="shared" si="19"/>
        <v>7</v>
      </c>
    </row>
    <row r="83" spans="1:10">
      <c r="B83">
        <v>4</v>
      </c>
      <c r="C83" s="33">
        <f t="shared" si="18"/>
        <v>3.4285714285714284</v>
      </c>
      <c r="D83" s="8">
        <v>0</v>
      </c>
      <c r="E83" s="8">
        <v>1</v>
      </c>
      <c r="F83" s="8">
        <v>2</v>
      </c>
      <c r="G83" s="8">
        <v>4</v>
      </c>
      <c r="H83" s="8">
        <v>0</v>
      </c>
      <c r="I83" s="15">
        <v>0</v>
      </c>
      <c r="J83" s="1">
        <f t="shared" si="19"/>
        <v>7</v>
      </c>
    </row>
    <row r="86" spans="1:10">
      <c r="A86" t="s">
        <v>59</v>
      </c>
      <c r="E86" t="s">
        <v>29</v>
      </c>
    </row>
    <row r="87" spans="1:10" ht="15.75" thickBot="1">
      <c r="D87" s="2">
        <v>1</v>
      </c>
      <c r="E87" s="2">
        <v>2</v>
      </c>
      <c r="F87" s="2">
        <v>3</v>
      </c>
      <c r="G87" s="2">
        <v>4</v>
      </c>
      <c r="H87" s="2">
        <v>5</v>
      </c>
      <c r="I87" s="2" t="s">
        <v>34</v>
      </c>
      <c r="J87" s="2" t="s">
        <v>2</v>
      </c>
    </row>
    <row r="88" spans="1:10">
      <c r="A88" t="s">
        <v>3</v>
      </c>
      <c r="B88">
        <v>1</v>
      </c>
      <c r="C88" s="33">
        <f t="shared" ref="C88:C94" si="20">((1*D88)+(2*E88)+(3*F88)+(4*G88)+(5*H88))/(J88-I88)</f>
        <v>3.875</v>
      </c>
      <c r="D88" s="4">
        <v>0</v>
      </c>
      <c r="E88" s="5">
        <v>0</v>
      </c>
      <c r="F88" s="5">
        <v>1</v>
      </c>
      <c r="G88" s="5">
        <v>7</v>
      </c>
      <c r="H88" s="6">
        <v>0</v>
      </c>
      <c r="I88" s="15">
        <v>0</v>
      </c>
      <c r="J88" s="1">
        <f>SUM(D88:I88)</f>
        <v>8</v>
      </c>
    </row>
    <row r="89" spans="1:10">
      <c r="B89">
        <v>2</v>
      </c>
      <c r="C89" s="33">
        <f t="shared" si="20"/>
        <v>3.875</v>
      </c>
      <c r="D89" s="7">
        <v>0</v>
      </c>
      <c r="E89" s="8">
        <v>0</v>
      </c>
      <c r="F89" s="8">
        <v>1</v>
      </c>
      <c r="G89" s="8">
        <v>7</v>
      </c>
      <c r="H89" s="9">
        <v>0</v>
      </c>
      <c r="I89" s="15">
        <v>0</v>
      </c>
      <c r="J89" s="1">
        <f t="shared" ref="J89:J94" si="21">SUM(D89:I89)</f>
        <v>8</v>
      </c>
    </row>
    <row r="90" spans="1:10">
      <c r="B90">
        <v>3</v>
      </c>
      <c r="C90" s="33">
        <f t="shared" si="20"/>
        <v>2.25</v>
      </c>
      <c r="D90" s="7">
        <v>0</v>
      </c>
      <c r="E90" s="8">
        <v>6</v>
      </c>
      <c r="F90" s="8">
        <v>2</v>
      </c>
      <c r="G90" s="8">
        <v>0</v>
      </c>
      <c r="H90" s="9">
        <v>0</v>
      </c>
      <c r="I90" s="15">
        <v>0</v>
      </c>
      <c r="J90" s="1">
        <f t="shared" si="21"/>
        <v>8</v>
      </c>
    </row>
    <row r="91" spans="1:10">
      <c r="B91">
        <v>4</v>
      </c>
      <c r="C91" s="33">
        <f t="shared" si="20"/>
        <v>4.75</v>
      </c>
      <c r="D91" s="7">
        <v>0</v>
      </c>
      <c r="E91" s="8">
        <v>0</v>
      </c>
      <c r="F91" s="8">
        <v>0</v>
      </c>
      <c r="G91" s="8">
        <v>2</v>
      </c>
      <c r="H91" s="9">
        <v>6</v>
      </c>
      <c r="I91" s="15">
        <v>0</v>
      </c>
      <c r="J91" s="1">
        <f t="shared" si="21"/>
        <v>8</v>
      </c>
    </row>
    <row r="92" spans="1:10">
      <c r="B92">
        <v>5</v>
      </c>
      <c r="C92" s="33">
        <f t="shared" si="20"/>
        <v>2.375</v>
      </c>
      <c r="D92" s="7">
        <v>0</v>
      </c>
      <c r="E92" s="8">
        <v>6</v>
      </c>
      <c r="F92" s="8">
        <v>1</v>
      </c>
      <c r="G92" s="8">
        <v>1</v>
      </c>
      <c r="H92" s="9">
        <v>0</v>
      </c>
      <c r="I92" s="15">
        <v>0</v>
      </c>
      <c r="J92" s="1">
        <f t="shared" si="21"/>
        <v>8</v>
      </c>
    </row>
    <row r="93" spans="1:10">
      <c r="B93">
        <v>6</v>
      </c>
      <c r="C93" s="33">
        <f t="shared" si="20"/>
        <v>1.125</v>
      </c>
      <c r="D93" s="7">
        <v>7</v>
      </c>
      <c r="E93" s="8">
        <v>1</v>
      </c>
      <c r="F93" s="8">
        <v>0</v>
      </c>
      <c r="G93" s="8">
        <v>0</v>
      </c>
      <c r="H93" s="9">
        <v>0</v>
      </c>
      <c r="I93" s="15">
        <v>0</v>
      </c>
      <c r="J93" s="1">
        <f t="shared" si="21"/>
        <v>8</v>
      </c>
    </row>
    <row r="94" spans="1:10" ht="15.75" thickBot="1">
      <c r="B94">
        <v>7</v>
      </c>
      <c r="C94" s="33">
        <f t="shared" si="20"/>
        <v>3.375</v>
      </c>
      <c r="D94" s="10">
        <v>0</v>
      </c>
      <c r="E94" s="11">
        <v>0</v>
      </c>
      <c r="F94" s="11">
        <v>5</v>
      </c>
      <c r="G94" s="11">
        <v>3</v>
      </c>
      <c r="H94" s="12">
        <v>0</v>
      </c>
      <c r="I94" s="15">
        <v>0</v>
      </c>
      <c r="J94" s="1">
        <f t="shared" si="21"/>
        <v>8</v>
      </c>
    </row>
    <row r="96" spans="1:10">
      <c r="D96" s="2">
        <v>1</v>
      </c>
      <c r="E96" s="2">
        <v>2</v>
      </c>
      <c r="F96" s="2">
        <v>3</v>
      </c>
      <c r="G96" s="2">
        <v>4</v>
      </c>
      <c r="H96" s="2">
        <v>5</v>
      </c>
      <c r="I96" s="2" t="s">
        <v>34</v>
      </c>
      <c r="J96" s="2" t="s">
        <v>2</v>
      </c>
    </row>
    <row r="97" spans="1:10">
      <c r="A97" t="s">
        <v>4</v>
      </c>
      <c r="B97">
        <v>1</v>
      </c>
      <c r="C97" s="33">
        <f t="shared" ref="C97:C100" si="22">((1*D97)+(2*E97)+(3*F97)+(4*G97)+(5*H97))/(J97-I97)</f>
        <v>3.125</v>
      </c>
      <c r="D97" s="8">
        <v>0</v>
      </c>
      <c r="E97" s="8">
        <v>0</v>
      </c>
      <c r="F97" s="8">
        <v>7</v>
      </c>
      <c r="G97" s="8">
        <v>1</v>
      </c>
      <c r="H97" s="8">
        <v>0</v>
      </c>
      <c r="I97" s="15">
        <v>0</v>
      </c>
      <c r="J97" s="1">
        <f>SUM(D97:I97)</f>
        <v>8</v>
      </c>
    </row>
    <row r="98" spans="1:10">
      <c r="B98">
        <v>2</v>
      </c>
      <c r="C98" s="33">
        <f t="shared" si="22"/>
        <v>3.875</v>
      </c>
      <c r="D98" s="8">
        <v>0</v>
      </c>
      <c r="E98" s="8">
        <v>0</v>
      </c>
      <c r="F98" s="8">
        <v>1</v>
      </c>
      <c r="G98" s="8">
        <v>7</v>
      </c>
      <c r="H98" s="8">
        <v>0</v>
      </c>
      <c r="I98" s="15">
        <v>0</v>
      </c>
      <c r="J98" s="1">
        <f t="shared" ref="J98:J100" si="23">SUM(D98:I98)</f>
        <v>8</v>
      </c>
    </row>
    <row r="99" spans="1:10">
      <c r="B99">
        <v>3</v>
      </c>
      <c r="C99" s="33">
        <f t="shared" si="22"/>
        <v>2.5</v>
      </c>
      <c r="D99" s="8">
        <v>0</v>
      </c>
      <c r="E99" s="8">
        <v>6</v>
      </c>
      <c r="F99" s="8">
        <v>0</v>
      </c>
      <c r="G99" s="8">
        <v>2</v>
      </c>
      <c r="H99" s="8">
        <v>0</v>
      </c>
      <c r="I99" s="15">
        <v>0</v>
      </c>
      <c r="J99" s="1">
        <f t="shared" si="23"/>
        <v>8</v>
      </c>
    </row>
    <row r="100" spans="1:10">
      <c r="B100">
        <v>4</v>
      </c>
      <c r="C100" s="33">
        <f t="shared" si="22"/>
        <v>2.25</v>
      </c>
      <c r="D100" s="8">
        <v>0</v>
      </c>
      <c r="E100" s="8">
        <v>7</v>
      </c>
      <c r="F100" s="8">
        <v>0</v>
      </c>
      <c r="G100" s="8">
        <v>1</v>
      </c>
      <c r="H100" s="8">
        <v>0</v>
      </c>
      <c r="I100" s="15">
        <v>0</v>
      </c>
      <c r="J100" s="1">
        <f t="shared" si="23"/>
        <v>8</v>
      </c>
    </row>
    <row r="104" spans="1:10">
      <c r="A104" t="s">
        <v>59</v>
      </c>
      <c r="E104" t="s">
        <v>61</v>
      </c>
    </row>
    <row r="105" spans="1:10">
      <c r="D105" s="2">
        <v>1</v>
      </c>
      <c r="E105" s="2">
        <v>2</v>
      </c>
      <c r="F105" s="2">
        <v>3</v>
      </c>
      <c r="G105" s="2">
        <v>4</v>
      </c>
      <c r="H105" s="2">
        <v>5</v>
      </c>
      <c r="I105" s="2" t="s">
        <v>34</v>
      </c>
      <c r="J105" s="2" t="s">
        <v>2</v>
      </c>
    </row>
    <row r="106" spans="1:10">
      <c r="A106" t="s">
        <v>3</v>
      </c>
      <c r="B106">
        <v>1</v>
      </c>
      <c r="C106" s="33">
        <f t="shared" ref="C106:C112" si="24">((1*D106)+(2*E106)+(3*F106)+(4*G106)+(5*H106))/(J106-I106)</f>
        <v>3.7592592592592591</v>
      </c>
      <c r="D106" s="8">
        <f>+D21+D38+D54+D71+D88</f>
        <v>0</v>
      </c>
      <c r="E106" s="8">
        <f t="shared" ref="E106:I106" si="25">+E21+E38+E54+E71+E88</f>
        <v>2</v>
      </c>
      <c r="F106" s="8">
        <f t="shared" si="25"/>
        <v>23</v>
      </c>
      <c r="G106" s="8">
        <f t="shared" si="25"/>
        <v>15</v>
      </c>
      <c r="H106" s="8">
        <f t="shared" si="25"/>
        <v>14</v>
      </c>
      <c r="I106" s="3">
        <f t="shared" si="25"/>
        <v>0</v>
      </c>
      <c r="J106" s="1">
        <f>SUM(D106:I106)</f>
        <v>54</v>
      </c>
    </row>
    <row r="107" spans="1:10">
      <c r="B107">
        <v>2</v>
      </c>
      <c r="C107" s="33">
        <f t="shared" si="24"/>
        <v>3.2407407407407409</v>
      </c>
      <c r="D107" s="8">
        <f t="shared" ref="D107:I107" si="26">+D22+D39+D55+D72+D89</f>
        <v>1</v>
      </c>
      <c r="E107" s="8">
        <f t="shared" si="26"/>
        <v>8</v>
      </c>
      <c r="F107" s="8">
        <f t="shared" si="26"/>
        <v>25</v>
      </c>
      <c r="G107" s="8">
        <f t="shared" si="26"/>
        <v>17</v>
      </c>
      <c r="H107" s="8">
        <f t="shared" si="26"/>
        <v>3</v>
      </c>
      <c r="I107" s="3">
        <f t="shared" si="26"/>
        <v>0</v>
      </c>
      <c r="J107" s="1">
        <f t="shared" ref="J107:J112" si="27">SUM(D107:I107)</f>
        <v>54</v>
      </c>
    </row>
    <row r="108" spans="1:10">
      <c r="B108">
        <v>3</v>
      </c>
      <c r="C108" s="33">
        <f t="shared" si="24"/>
        <v>2.8703703703703702</v>
      </c>
      <c r="D108" s="8">
        <f t="shared" ref="D108:I108" si="28">+D23+D40+D56+D73+D90</f>
        <v>0</v>
      </c>
      <c r="E108" s="8">
        <f t="shared" si="28"/>
        <v>17</v>
      </c>
      <c r="F108" s="8">
        <f t="shared" si="28"/>
        <v>28</v>
      </c>
      <c r="G108" s="8">
        <f t="shared" si="28"/>
        <v>8</v>
      </c>
      <c r="H108" s="8">
        <f t="shared" si="28"/>
        <v>1</v>
      </c>
      <c r="I108" s="3">
        <f t="shared" si="28"/>
        <v>0</v>
      </c>
      <c r="J108" s="1">
        <f t="shared" si="27"/>
        <v>54</v>
      </c>
    </row>
    <row r="109" spans="1:10">
      <c r="B109">
        <v>4</v>
      </c>
      <c r="C109" s="33">
        <f t="shared" si="24"/>
        <v>3.925925925925926</v>
      </c>
      <c r="D109" s="8">
        <f t="shared" ref="D109:I109" si="29">+D24+D41+D57+D74+D91</f>
        <v>0</v>
      </c>
      <c r="E109" s="8">
        <f t="shared" si="29"/>
        <v>1</v>
      </c>
      <c r="F109" s="8">
        <f t="shared" si="29"/>
        <v>18</v>
      </c>
      <c r="G109" s="8">
        <f t="shared" si="29"/>
        <v>19</v>
      </c>
      <c r="H109" s="8">
        <f t="shared" si="29"/>
        <v>16</v>
      </c>
      <c r="I109" s="3">
        <f t="shared" si="29"/>
        <v>0</v>
      </c>
      <c r="J109" s="1">
        <f t="shared" si="27"/>
        <v>54</v>
      </c>
    </row>
    <row r="110" spans="1:10">
      <c r="B110">
        <v>5</v>
      </c>
      <c r="C110" s="33">
        <f t="shared" si="24"/>
        <v>2.6851851851851851</v>
      </c>
      <c r="D110" s="8">
        <f t="shared" ref="D110:I110" si="30">+D25+D42+D58+D75+D92</f>
        <v>2</v>
      </c>
      <c r="E110" s="8">
        <f t="shared" si="30"/>
        <v>20</v>
      </c>
      <c r="F110" s="8">
        <f t="shared" si="30"/>
        <v>25</v>
      </c>
      <c r="G110" s="8">
        <f t="shared" si="30"/>
        <v>7</v>
      </c>
      <c r="H110" s="8">
        <f t="shared" si="30"/>
        <v>0</v>
      </c>
      <c r="I110" s="3">
        <f t="shared" si="30"/>
        <v>0</v>
      </c>
      <c r="J110" s="1">
        <f t="shared" si="27"/>
        <v>54</v>
      </c>
    </row>
    <row r="111" spans="1:10">
      <c r="B111">
        <v>6</v>
      </c>
      <c r="C111" s="33">
        <f t="shared" si="24"/>
        <v>2.2222222222222223</v>
      </c>
      <c r="D111" s="8">
        <f t="shared" ref="D111:I111" si="31">+D26+D43+D59+D76+D93</f>
        <v>14</v>
      </c>
      <c r="E111" s="8">
        <f t="shared" si="31"/>
        <v>16</v>
      </c>
      <c r="F111" s="8">
        <f t="shared" si="31"/>
        <v>22</v>
      </c>
      <c r="G111" s="8">
        <f t="shared" si="31"/>
        <v>2</v>
      </c>
      <c r="H111" s="8">
        <f t="shared" si="31"/>
        <v>0</v>
      </c>
      <c r="I111" s="3">
        <f t="shared" si="31"/>
        <v>0</v>
      </c>
      <c r="J111" s="1">
        <f t="shared" si="27"/>
        <v>54</v>
      </c>
    </row>
    <row r="112" spans="1:10">
      <c r="B112">
        <v>7</v>
      </c>
      <c r="C112" s="33">
        <f t="shared" si="24"/>
        <v>3.6851851851851851</v>
      </c>
      <c r="D112" s="8">
        <f t="shared" ref="D112:I112" si="32">+D27+D44+D60+D77+D94</f>
        <v>1</v>
      </c>
      <c r="E112" s="8">
        <f t="shared" si="32"/>
        <v>0</v>
      </c>
      <c r="F112" s="8">
        <f t="shared" si="32"/>
        <v>25</v>
      </c>
      <c r="G112" s="8">
        <f t="shared" si="32"/>
        <v>17</v>
      </c>
      <c r="H112" s="8">
        <f t="shared" si="32"/>
        <v>11</v>
      </c>
      <c r="I112" s="3">
        <f t="shared" si="32"/>
        <v>0</v>
      </c>
      <c r="J112" s="1">
        <f t="shared" si="27"/>
        <v>54</v>
      </c>
    </row>
    <row r="114" spans="1:10">
      <c r="D114" s="2">
        <v>1</v>
      </c>
      <c r="E114" s="2">
        <v>2</v>
      </c>
      <c r="F114" s="2">
        <v>3</v>
      </c>
      <c r="G114" s="2">
        <v>4</v>
      </c>
      <c r="H114" s="2">
        <v>5</v>
      </c>
      <c r="I114" s="2" t="s">
        <v>34</v>
      </c>
      <c r="J114" s="2" t="s">
        <v>2</v>
      </c>
    </row>
    <row r="115" spans="1:10">
      <c r="A115" t="s">
        <v>4</v>
      </c>
      <c r="B115">
        <v>1</v>
      </c>
      <c r="C115" s="33">
        <f t="shared" ref="C115:C118" si="33">((1*D115)+(2*E115)+(3*F115)+(4*G115)+(5*H115))/(J115-I115)</f>
        <v>3.5185185185185186</v>
      </c>
      <c r="D115" s="8">
        <f t="shared" ref="D115:I115" si="34">+D30+D47+D63+D80+D97</f>
        <v>0</v>
      </c>
      <c r="E115" s="8">
        <f t="shared" si="34"/>
        <v>6</v>
      </c>
      <c r="F115" s="8">
        <f t="shared" si="34"/>
        <v>21</v>
      </c>
      <c r="G115" s="8">
        <f t="shared" si="34"/>
        <v>20</v>
      </c>
      <c r="H115" s="8">
        <f t="shared" si="34"/>
        <v>7</v>
      </c>
      <c r="I115" s="3">
        <f t="shared" si="34"/>
        <v>0</v>
      </c>
      <c r="J115" s="1">
        <f>SUM(D115:I115)</f>
        <v>54</v>
      </c>
    </row>
    <row r="116" spans="1:10">
      <c r="B116">
        <v>2</v>
      </c>
      <c r="C116" s="33">
        <f t="shared" si="33"/>
        <v>3.5849056603773586</v>
      </c>
      <c r="D116" s="8">
        <f t="shared" ref="D116:I116" si="35">+D31+D48+D64+D81+D98</f>
        <v>0</v>
      </c>
      <c r="E116" s="8">
        <f t="shared" si="35"/>
        <v>3</v>
      </c>
      <c r="F116" s="8">
        <f t="shared" si="35"/>
        <v>18</v>
      </c>
      <c r="G116" s="8">
        <f t="shared" si="35"/>
        <v>30</v>
      </c>
      <c r="H116" s="8">
        <f t="shared" si="35"/>
        <v>2</v>
      </c>
      <c r="I116" s="3">
        <f t="shared" si="35"/>
        <v>1</v>
      </c>
      <c r="J116" s="1">
        <f t="shared" ref="J116:J118" si="36">SUM(D116:I116)</f>
        <v>54</v>
      </c>
    </row>
    <row r="117" spans="1:10">
      <c r="B117">
        <v>3</v>
      </c>
      <c r="C117" s="33">
        <f t="shared" si="33"/>
        <v>3.425925925925926</v>
      </c>
      <c r="D117" s="8">
        <f t="shared" ref="D117:I117" si="37">+D32+D49+D65+D82+D99</f>
        <v>1</v>
      </c>
      <c r="E117" s="8">
        <f t="shared" si="37"/>
        <v>12</v>
      </c>
      <c r="F117" s="8">
        <f t="shared" si="37"/>
        <v>12</v>
      </c>
      <c r="G117" s="8">
        <f t="shared" si="37"/>
        <v>21</v>
      </c>
      <c r="H117" s="8">
        <f t="shared" si="37"/>
        <v>8</v>
      </c>
      <c r="I117" s="3">
        <f t="shared" si="37"/>
        <v>0</v>
      </c>
      <c r="J117" s="1">
        <f t="shared" si="36"/>
        <v>54</v>
      </c>
    </row>
    <row r="118" spans="1:10">
      <c r="B118">
        <v>4</v>
      </c>
      <c r="C118" s="33">
        <f t="shared" si="33"/>
        <v>3.5185185185185186</v>
      </c>
      <c r="D118" s="8">
        <f t="shared" ref="D118:I118" si="38">+D33+D50+D66+D83+D100</f>
        <v>2</v>
      </c>
      <c r="E118" s="8">
        <f t="shared" si="38"/>
        <v>10</v>
      </c>
      <c r="F118" s="8">
        <f t="shared" si="38"/>
        <v>11</v>
      </c>
      <c r="G118" s="8">
        <f t="shared" si="38"/>
        <v>20</v>
      </c>
      <c r="H118" s="8">
        <f t="shared" si="38"/>
        <v>11</v>
      </c>
      <c r="I118" s="3">
        <f t="shared" si="38"/>
        <v>0</v>
      </c>
      <c r="J118" s="1">
        <f t="shared" si="36"/>
        <v>54</v>
      </c>
    </row>
    <row r="120" spans="1:10">
      <c r="A120" t="s">
        <v>2</v>
      </c>
    </row>
    <row r="121" spans="1:10">
      <c r="A121" t="s">
        <v>59</v>
      </c>
      <c r="D121" t="s">
        <v>62</v>
      </c>
    </row>
    <row r="122" spans="1:10" ht="15.75" thickBot="1"/>
    <row r="123" spans="1:10" ht="15.75" thickBot="1">
      <c r="A123" t="s">
        <v>3</v>
      </c>
      <c r="B123">
        <v>1</v>
      </c>
      <c r="C123" s="33">
        <f t="shared" ref="C123:C129" si="39">((1*D123)+(2*E123)+(3*F123)+(4*G123)+(5*H123))/(J123-I123)</f>
        <v>3.4696969696969697</v>
      </c>
      <c r="D123" s="4">
        <f>+D4+D106</f>
        <v>3</v>
      </c>
      <c r="E123" s="4">
        <f t="shared" ref="E123:H123" si="40">+E4+E106</f>
        <v>8</v>
      </c>
      <c r="F123" s="4">
        <f t="shared" si="40"/>
        <v>24</v>
      </c>
      <c r="G123" s="4">
        <f t="shared" si="40"/>
        <v>17</v>
      </c>
      <c r="H123" s="4">
        <f t="shared" si="40"/>
        <v>14</v>
      </c>
      <c r="I123" s="15">
        <v>0</v>
      </c>
      <c r="J123" s="1">
        <f>SUM(D123:I123)</f>
        <v>66</v>
      </c>
    </row>
    <row r="124" spans="1:10" ht="15.75" thickBot="1">
      <c r="B124">
        <v>2</v>
      </c>
      <c r="C124" s="33">
        <f t="shared" si="39"/>
        <v>3</v>
      </c>
      <c r="D124" s="4">
        <f t="shared" ref="D124:H124" si="41">+D5+D107</f>
        <v>6</v>
      </c>
      <c r="E124" s="4">
        <f t="shared" si="41"/>
        <v>11</v>
      </c>
      <c r="F124" s="4">
        <f t="shared" si="41"/>
        <v>29</v>
      </c>
      <c r="G124" s="4">
        <f t="shared" si="41"/>
        <v>17</v>
      </c>
      <c r="H124" s="4">
        <f t="shared" si="41"/>
        <v>3</v>
      </c>
      <c r="I124" s="15">
        <v>0</v>
      </c>
      <c r="J124" s="1">
        <f t="shared" ref="J124:J129" si="42">SUM(D124:I124)</f>
        <v>66</v>
      </c>
    </row>
    <row r="125" spans="1:10" ht="15.75" thickBot="1">
      <c r="B125">
        <v>3</v>
      </c>
      <c r="C125" s="33">
        <f t="shared" si="39"/>
        <v>2.8181818181818183</v>
      </c>
      <c r="D125" s="4">
        <f t="shared" ref="D125:H125" si="43">+D6+D108</f>
        <v>0</v>
      </c>
      <c r="E125" s="4">
        <f t="shared" si="43"/>
        <v>22</v>
      </c>
      <c r="F125" s="4">
        <f t="shared" si="43"/>
        <v>35</v>
      </c>
      <c r="G125" s="4">
        <f t="shared" si="43"/>
        <v>8</v>
      </c>
      <c r="H125" s="4">
        <f t="shared" si="43"/>
        <v>1</v>
      </c>
      <c r="I125" s="15">
        <v>0</v>
      </c>
      <c r="J125" s="1">
        <f t="shared" si="42"/>
        <v>66</v>
      </c>
    </row>
    <row r="126" spans="1:10" ht="15.75" thickBot="1">
      <c r="B126">
        <v>4</v>
      </c>
      <c r="C126" s="33">
        <f t="shared" si="39"/>
        <v>4.0151515151515156</v>
      </c>
      <c r="D126" s="4">
        <f t="shared" ref="D126:H126" si="44">+D7+D109</f>
        <v>0</v>
      </c>
      <c r="E126" s="4">
        <f t="shared" si="44"/>
        <v>1</v>
      </c>
      <c r="F126" s="4">
        <f t="shared" si="44"/>
        <v>20</v>
      </c>
      <c r="G126" s="4">
        <f t="shared" si="44"/>
        <v>22</v>
      </c>
      <c r="H126" s="4">
        <f t="shared" si="44"/>
        <v>23</v>
      </c>
      <c r="I126" s="15">
        <v>0</v>
      </c>
      <c r="J126" s="1">
        <f t="shared" si="42"/>
        <v>66</v>
      </c>
    </row>
    <row r="127" spans="1:10" ht="15.75" thickBot="1">
      <c r="B127">
        <v>5</v>
      </c>
      <c r="C127" s="33">
        <f t="shared" si="39"/>
        <v>2.7076923076923078</v>
      </c>
      <c r="D127" s="4">
        <f t="shared" ref="D127:H127" si="45">+D8+D110</f>
        <v>2</v>
      </c>
      <c r="E127" s="4">
        <f t="shared" si="45"/>
        <v>23</v>
      </c>
      <c r="F127" s="4">
        <f t="shared" si="45"/>
        <v>32</v>
      </c>
      <c r="G127" s="4">
        <f t="shared" si="45"/>
        <v>8</v>
      </c>
      <c r="H127" s="4">
        <f t="shared" si="45"/>
        <v>0</v>
      </c>
      <c r="I127" s="15">
        <v>0</v>
      </c>
      <c r="J127" s="1">
        <f t="shared" si="42"/>
        <v>65</v>
      </c>
    </row>
    <row r="128" spans="1:10" ht="15.75" thickBot="1">
      <c r="B128">
        <v>6</v>
      </c>
      <c r="C128" s="33">
        <f t="shared" si="39"/>
        <v>2.2272727272727271</v>
      </c>
      <c r="D128" s="4">
        <f t="shared" ref="D128:H128" si="46">+D9+D111</f>
        <v>15</v>
      </c>
      <c r="E128" s="4">
        <f t="shared" si="46"/>
        <v>23</v>
      </c>
      <c r="F128" s="4">
        <f t="shared" si="46"/>
        <v>26</v>
      </c>
      <c r="G128" s="4">
        <f t="shared" si="46"/>
        <v>2</v>
      </c>
      <c r="H128" s="4">
        <f t="shared" si="46"/>
        <v>0</v>
      </c>
      <c r="I128" s="15">
        <v>0</v>
      </c>
      <c r="J128" s="1">
        <f t="shared" si="42"/>
        <v>66</v>
      </c>
    </row>
    <row r="129" spans="1:10">
      <c r="B129">
        <v>7</v>
      </c>
      <c r="C129" s="33">
        <f t="shared" si="39"/>
        <v>3.5151515151515151</v>
      </c>
      <c r="D129" s="4">
        <f t="shared" ref="D129:H129" si="47">+D10+D112</f>
        <v>1</v>
      </c>
      <c r="E129" s="4">
        <f t="shared" si="47"/>
        <v>6</v>
      </c>
      <c r="F129" s="4">
        <f t="shared" si="47"/>
        <v>28</v>
      </c>
      <c r="G129" s="4">
        <f t="shared" si="47"/>
        <v>20</v>
      </c>
      <c r="H129" s="4">
        <f t="shared" si="47"/>
        <v>11</v>
      </c>
      <c r="I129" s="15">
        <v>0</v>
      </c>
      <c r="J129" s="1">
        <f t="shared" si="42"/>
        <v>66</v>
      </c>
    </row>
    <row r="131" spans="1:10">
      <c r="D131" s="2">
        <v>1</v>
      </c>
      <c r="E131" s="2">
        <v>2</v>
      </c>
      <c r="F131" s="2">
        <v>3</v>
      </c>
      <c r="G131" s="2">
        <v>4</v>
      </c>
      <c r="H131" s="2">
        <v>5</v>
      </c>
      <c r="I131" s="2" t="s">
        <v>34</v>
      </c>
      <c r="J131" s="2" t="s">
        <v>2</v>
      </c>
    </row>
    <row r="132" spans="1:10">
      <c r="A132" t="s">
        <v>4</v>
      </c>
      <c r="B132">
        <v>1</v>
      </c>
      <c r="C132" s="33">
        <f t="shared" ref="C132:C135" si="48">((1*D132)+(2*E132)+(3*F132)+(4*G132)+(5*H132))/(J132-I132)</f>
        <v>3.2727272727272729</v>
      </c>
      <c r="D132" s="8">
        <f t="shared" ref="D132:I132" si="49">+D13+D115</f>
        <v>5</v>
      </c>
      <c r="E132" s="8">
        <f t="shared" si="49"/>
        <v>9</v>
      </c>
      <c r="F132" s="8">
        <f t="shared" si="49"/>
        <v>22</v>
      </c>
      <c r="G132" s="8">
        <f t="shared" si="49"/>
        <v>23</v>
      </c>
      <c r="H132" s="8">
        <f t="shared" si="49"/>
        <v>7</v>
      </c>
      <c r="I132" s="3">
        <f t="shared" si="49"/>
        <v>0</v>
      </c>
      <c r="J132" s="1">
        <f>SUM(D132:I132)</f>
        <v>66</v>
      </c>
    </row>
    <row r="133" spans="1:10">
      <c r="B133">
        <v>2</v>
      </c>
      <c r="C133" s="33">
        <f t="shared" si="48"/>
        <v>3.4</v>
      </c>
      <c r="D133" s="8">
        <f t="shared" ref="D133:I133" si="50">+D14+D116</f>
        <v>3</v>
      </c>
      <c r="E133" s="8">
        <f t="shared" si="50"/>
        <v>7</v>
      </c>
      <c r="F133" s="8">
        <f t="shared" si="50"/>
        <v>19</v>
      </c>
      <c r="G133" s="8">
        <f t="shared" si="50"/>
        <v>33</v>
      </c>
      <c r="H133" s="8">
        <f t="shared" si="50"/>
        <v>3</v>
      </c>
      <c r="I133" s="3">
        <f t="shared" si="50"/>
        <v>1</v>
      </c>
      <c r="J133" s="1">
        <f t="shared" ref="J133:J135" si="51">SUM(D133:I133)</f>
        <v>66</v>
      </c>
    </row>
    <row r="134" spans="1:10">
      <c r="B134">
        <v>3</v>
      </c>
      <c r="C134" s="33">
        <f t="shared" si="48"/>
        <v>3.2727272727272729</v>
      </c>
      <c r="D134" s="8">
        <f t="shared" ref="D134:I134" si="52">+D15+D117</f>
        <v>2</v>
      </c>
      <c r="E134" s="8">
        <f t="shared" si="52"/>
        <v>18</v>
      </c>
      <c r="F134" s="8">
        <f t="shared" si="52"/>
        <v>14</v>
      </c>
      <c r="G134" s="8">
        <f t="shared" si="52"/>
        <v>24</v>
      </c>
      <c r="H134" s="8">
        <f t="shared" si="52"/>
        <v>8</v>
      </c>
      <c r="I134" s="3">
        <f t="shared" si="52"/>
        <v>0</v>
      </c>
      <c r="J134" s="1">
        <f t="shared" si="51"/>
        <v>66</v>
      </c>
    </row>
    <row r="135" spans="1:10">
      <c r="B135">
        <v>4</v>
      </c>
      <c r="C135" s="33">
        <f t="shared" si="48"/>
        <v>3.3181818181818183</v>
      </c>
      <c r="D135" s="8">
        <f t="shared" ref="D135:H135" si="53">+D16+D118</f>
        <v>6</v>
      </c>
      <c r="E135" s="8">
        <f t="shared" si="53"/>
        <v>13</v>
      </c>
      <c r="F135" s="8">
        <f t="shared" si="53"/>
        <v>12</v>
      </c>
      <c r="G135" s="8">
        <f t="shared" si="53"/>
        <v>24</v>
      </c>
      <c r="H135" s="8">
        <f t="shared" si="53"/>
        <v>11</v>
      </c>
      <c r="I135" s="3">
        <f>+I16+I118</f>
        <v>0</v>
      </c>
      <c r="J135" s="1">
        <f t="shared" si="51"/>
        <v>66</v>
      </c>
    </row>
  </sheetData>
  <pageMargins left="0.7" right="0.7" top="0.75" bottom="0.75" header="0.3" footer="0.3"/>
  <pageSetup paperSize="9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84"/>
  <sheetViews>
    <sheetView tabSelected="1" topLeftCell="A28" workbookViewId="0">
      <selection activeCell="B36" sqref="B36"/>
    </sheetView>
  </sheetViews>
  <sheetFormatPr defaultRowHeight="15"/>
  <cols>
    <col min="2" max="2" width="54.28515625" customWidth="1"/>
    <col min="3" max="3" width="10.140625" customWidth="1"/>
    <col min="4" max="4" width="10.5703125" customWidth="1"/>
    <col min="5" max="5" width="10.7109375" customWidth="1"/>
    <col min="6" max="6" width="14" customWidth="1"/>
    <col min="7" max="8" width="11.42578125" customWidth="1"/>
    <col min="9" max="9" width="11.5703125" customWidth="1"/>
  </cols>
  <sheetData>
    <row r="1" spans="1:8" ht="31.5" customHeight="1">
      <c r="B1" t="s">
        <v>52</v>
      </c>
      <c r="C1" s="1">
        <v>187</v>
      </c>
      <c r="D1" s="1">
        <v>109</v>
      </c>
      <c r="E1" s="1">
        <v>29</v>
      </c>
      <c r="F1" s="1">
        <v>19</v>
      </c>
      <c r="G1" s="1">
        <v>13</v>
      </c>
      <c r="H1" s="1">
        <v>13</v>
      </c>
    </row>
    <row r="2" spans="1:8" ht="68.25" customHeight="1" thickBot="1">
      <c r="A2" s="1" t="s">
        <v>3</v>
      </c>
      <c r="C2" s="1" t="s">
        <v>2</v>
      </c>
      <c r="D2" s="1" t="s">
        <v>0</v>
      </c>
      <c r="E2" s="1" t="s">
        <v>19</v>
      </c>
      <c r="F2" s="1" t="s">
        <v>60</v>
      </c>
      <c r="G2" s="1" t="s">
        <v>29</v>
      </c>
      <c r="H2" s="1" t="s">
        <v>28</v>
      </c>
    </row>
    <row r="3" spans="1:8" ht="43.5" customHeight="1">
      <c r="A3" s="4">
        <v>1</v>
      </c>
      <c r="B3" s="35" t="s">
        <v>68</v>
      </c>
      <c r="C3" s="1">
        <v>4.01</v>
      </c>
      <c r="D3" s="1">
        <v>3.69</v>
      </c>
      <c r="E3" s="1">
        <v>4.28</v>
      </c>
      <c r="F3" s="1">
        <v>4.47</v>
      </c>
      <c r="G3" s="1">
        <v>4.8499999999999996</v>
      </c>
      <c r="H3" s="1">
        <v>4.46</v>
      </c>
    </row>
    <row r="4" spans="1:8" ht="44.25" customHeight="1">
      <c r="A4" s="7">
        <v>2</v>
      </c>
      <c r="B4" s="36" t="s">
        <v>69</v>
      </c>
      <c r="C4" s="1">
        <v>4.49</v>
      </c>
      <c r="D4" s="1">
        <v>4.24</v>
      </c>
      <c r="E4" s="1">
        <v>4.59</v>
      </c>
      <c r="F4" s="1">
        <v>4.74</v>
      </c>
      <c r="G4" s="1">
        <v>4.92</v>
      </c>
      <c r="H4" s="1">
        <v>4.62</v>
      </c>
    </row>
    <row r="5" spans="1:8" ht="47.25" customHeight="1">
      <c r="A5" s="7">
        <v>3</v>
      </c>
      <c r="B5" s="36" t="s">
        <v>70</v>
      </c>
      <c r="C5" s="1">
        <v>3.61</v>
      </c>
      <c r="D5" s="1">
        <v>3.35</v>
      </c>
      <c r="E5" s="1">
        <v>3.56</v>
      </c>
      <c r="F5" s="1">
        <v>4.3899999999999997</v>
      </c>
      <c r="G5" s="1">
        <v>4.3099999999999996</v>
      </c>
      <c r="H5" s="1">
        <v>3.69</v>
      </c>
    </row>
    <row r="6" spans="1:8" ht="45.75" customHeight="1">
      <c r="A6" s="7">
        <v>4</v>
      </c>
      <c r="B6" s="36" t="s">
        <v>71</v>
      </c>
      <c r="C6" s="1">
        <v>4.01</v>
      </c>
      <c r="D6" s="1">
        <v>3.9</v>
      </c>
      <c r="E6" s="1">
        <v>4.03</v>
      </c>
      <c r="F6" s="1">
        <v>4.26</v>
      </c>
      <c r="G6" s="1">
        <v>4.08</v>
      </c>
      <c r="H6" s="1">
        <v>4.3099999999999996</v>
      </c>
    </row>
    <row r="7" spans="1:8" ht="43.5" customHeight="1">
      <c r="A7" s="7">
        <v>5</v>
      </c>
      <c r="B7" s="36" t="s">
        <v>72</v>
      </c>
      <c r="C7" s="1">
        <v>4.0199999999999996</v>
      </c>
      <c r="D7" s="1">
        <v>3.74</v>
      </c>
      <c r="E7" s="1">
        <v>4.24</v>
      </c>
      <c r="F7" s="1">
        <v>4.4400000000000004</v>
      </c>
      <c r="G7" s="1">
        <v>4.7699999999999996</v>
      </c>
      <c r="H7" s="1">
        <v>4.38</v>
      </c>
    </row>
    <row r="8" spans="1:8" ht="36.75" customHeight="1">
      <c r="A8" s="7">
        <v>6</v>
      </c>
      <c r="B8" s="36" t="s">
        <v>73</v>
      </c>
      <c r="C8" s="1">
        <v>3.77</v>
      </c>
      <c r="D8" s="1">
        <v>3.69</v>
      </c>
      <c r="E8" s="1">
        <v>3.68</v>
      </c>
      <c r="F8" s="1">
        <v>3.68</v>
      </c>
      <c r="G8" s="1">
        <v>4</v>
      </c>
      <c r="H8" s="1">
        <v>4.54</v>
      </c>
    </row>
    <row r="9" spans="1:8" ht="33" customHeight="1">
      <c r="A9" s="7">
        <v>7</v>
      </c>
      <c r="B9" s="36" t="s">
        <v>74</v>
      </c>
      <c r="C9" s="1">
        <v>3.98</v>
      </c>
      <c r="D9" s="1">
        <v>3.89</v>
      </c>
      <c r="E9" s="1">
        <v>4.03</v>
      </c>
      <c r="F9" s="1">
        <v>4.3099999999999996</v>
      </c>
      <c r="G9" s="1">
        <v>4.62</v>
      </c>
      <c r="H9" s="1">
        <v>3.67</v>
      </c>
    </row>
    <row r="10" spans="1:8" ht="31.5" customHeight="1">
      <c r="A10" s="7">
        <v>8</v>
      </c>
      <c r="B10" s="36" t="s">
        <v>75</v>
      </c>
      <c r="C10" s="1">
        <v>4.26</v>
      </c>
      <c r="D10" s="1">
        <v>4.29</v>
      </c>
      <c r="E10" s="1">
        <v>4.0999999999999996</v>
      </c>
      <c r="F10" s="1">
        <v>4.26</v>
      </c>
      <c r="G10" s="1">
        <v>4.38</v>
      </c>
      <c r="H10" s="1">
        <v>4.08</v>
      </c>
    </row>
    <row r="11" spans="1:8" ht="35.25" customHeight="1">
      <c r="A11" s="7">
        <v>9</v>
      </c>
      <c r="B11" s="36" t="s">
        <v>76</v>
      </c>
      <c r="C11" s="1">
        <v>2.14</v>
      </c>
      <c r="D11" s="1">
        <v>2.0099999999999998</v>
      </c>
      <c r="E11" s="1">
        <v>2.34</v>
      </c>
      <c r="F11" s="1">
        <v>2.2799999999999998</v>
      </c>
      <c r="G11" s="1">
        <v>1.85</v>
      </c>
      <c r="H11" s="1">
        <v>2.54</v>
      </c>
    </row>
    <row r="12" spans="1:8" ht="33" customHeight="1">
      <c r="A12" s="37">
        <v>10</v>
      </c>
      <c r="B12" s="36" t="s">
        <v>77</v>
      </c>
      <c r="C12" s="1">
        <v>4.01</v>
      </c>
      <c r="D12" s="1">
        <v>3.81</v>
      </c>
      <c r="E12" s="1">
        <v>3.9</v>
      </c>
      <c r="F12" s="1">
        <v>4.59</v>
      </c>
      <c r="G12" s="1">
        <v>4.92</v>
      </c>
      <c r="H12" s="1">
        <v>3.69</v>
      </c>
    </row>
    <row r="13" spans="1:8" ht="39" customHeight="1">
      <c r="A13" s="7">
        <v>11</v>
      </c>
      <c r="B13" s="36" t="s">
        <v>78</v>
      </c>
      <c r="C13" s="1">
        <v>3.51</v>
      </c>
      <c r="D13" s="1">
        <v>3.3</v>
      </c>
      <c r="E13" s="1">
        <v>3.66</v>
      </c>
      <c r="F13" s="1">
        <v>3.68</v>
      </c>
      <c r="G13" s="1">
        <v>4.2300000000000004</v>
      </c>
      <c r="H13" s="1">
        <v>3.77</v>
      </c>
    </row>
    <row r="14" spans="1:8" ht="34.5" customHeight="1">
      <c r="A14" s="37">
        <v>12</v>
      </c>
      <c r="B14" s="36" t="s">
        <v>79</v>
      </c>
      <c r="C14" s="1">
        <v>3.56</v>
      </c>
      <c r="D14" s="1">
        <v>3.32</v>
      </c>
      <c r="E14" s="1">
        <v>3.21</v>
      </c>
      <c r="F14" s="1">
        <v>4.53</v>
      </c>
      <c r="G14" s="1">
        <v>4.62</v>
      </c>
      <c r="H14" s="1">
        <v>3.5</v>
      </c>
    </row>
    <row r="15" spans="1:8" ht="33" customHeight="1">
      <c r="A15" s="7">
        <v>13</v>
      </c>
      <c r="B15" s="36" t="s">
        <v>80</v>
      </c>
      <c r="C15" s="1">
        <v>3.43</v>
      </c>
      <c r="D15" s="1">
        <v>3.25</v>
      </c>
      <c r="E15" s="1">
        <v>3.21</v>
      </c>
      <c r="F15" s="1">
        <v>4.05</v>
      </c>
      <c r="G15" s="1">
        <v>4.2300000000000004</v>
      </c>
      <c r="H15" s="1">
        <v>3.5</v>
      </c>
    </row>
    <row r="16" spans="1:8" ht="34.5" customHeight="1" thickBot="1">
      <c r="A16" s="38">
        <v>14</v>
      </c>
      <c r="B16" s="39" t="s">
        <v>81</v>
      </c>
      <c r="C16" s="1">
        <v>3.07</v>
      </c>
      <c r="D16" s="1">
        <v>2.98</v>
      </c>
      <c r="E16" s="1">
        <v>2.62</v>
      </c>
      <c r="F16" s="1">
        <v>3.42</v>
      </c>
      <c r="G16" s="1">
        <v>4.08</v>
      </c>
      <c r="H16" s="1">
        <v>3.15</v>
      </c>
    </row>
    <row r="17" spans="1:8">
      <c r="C17" s="1"/>
      <c r="D17" s="1"/>
      <c r="E17" s="1"/>
      <c r="F17" s="1"/>
      <c r="G17" s="1"/>
      <c r="H17" s="1"/>
    </row>
    <row r="18" spans="1:8">
      <c r="C18" s="1"/>
      <c r="D18" s="1"/>
      <c r="E18" s="1"/>
      <c r="F18" s="1"/>
      <c r="G18" s="1"/>
      <c r="H18" s="1"/>
    </row>
    <row r="19" spans="1:8" ht="15.75" thickBot="1">
      <c r="A19" s="1" t="s">
        <v>4</v>
      </c>
      <c r="C19" s="1"/>
      <c r="D19" s="1"/>
      <c r="E19" s="1"/>
      <c r="F19" s="1"/>
      <c r="G19" s="1"/>
      <c r="H19" s="1"/>
    </row>
    <row r="20" spans="1:8" ht="37.5" customHeight="1">
      <c r="A20" s="4">
        <v>1</v>
      </c>
      <c r="B20" s="35" t="s">
        <v>82</v>
      </c>
      <c r="C20" s="1">
        <v>4.1500000000000004</v>
      </c>
      <c r="D20" s="1">
        <v>3.94</v>
      </c>
      <c r="E20" s="1">
        <v>4.24</v>
      </c>
      <c r="F20" s="1">
        <v>4.53</v>
      </c>
      <c r="G20" s="1">
        <v>4.8499999999999996</v>
      </c>
      <c r="H20" s="1">
        <v>4.3099999999999996</v>
      </c>
    </row>
    <row r="21" spans="1:8" ht="45">
      <c r="A21" s="7">
        <v>2</v>
      </c>
      <c r="B21" s="36" t="s">
        <v>83</v>
      </c>
      <c r="C21" s="1">
        <v>4.55</v>
      </c>
      <c r="D21" s="1">
        <v>4.43</v>
      </c>
      <c r="E21" s="1">
        <v>4.55</v>
      </c>
      <c r="F21" s="1">
        <v>4.74</v>
      </c>
      <c r="G21" s="1">
        <v>4.92</v>
      </c>
      <c r="H21" s="1">
        <v>4.6900000000000004</v>
      </c>
    </row>
    <row r="22" spans="1:8" ht="30">
      <c r="A22" s="7">
        <v>3</v>
      </c>
      <c r="B22" s="36" t="s">
        <v>84</v>
      </c>
      <c r="C22" s="1">
        <v>2.44</v>
      </c>
      <c r="D22" s="1">
        <v>2.3199999999999998</v>
      </c>
      <c r="E22" s="1">
        <v>2.61</v>
      </c>
      <c r="F22" s="1">
        <v>2.5299999999999998</v>
      </c>
      <c r="G22" s="1">
        <v>2.46</v>
      </c>
      <c r="H22" s="1">
        <v>2.92</v>
      </c>
    </row>
    <row r="23" spans="1:8" ht="30">
      <c r="A23" s="7">
        <v>4</v>
      </c>
      <c r="B23" s="36" t="s">
        <v>85</v>
      </c>
      <c r="C23" s="1">
        <v>3.19</v>
      </c>
      <c r="D23" s="1">
        <v>3.02</v>
      </c>
      <c r="E23" s="1">
        <v>3.21</v>
      </c>
      <c r="F23" s="1">
        <v>3.39</v>
      </c>
      <c r="G23" s="1">
        <v>3.92</v>
      </c>
      <c r="H23" s="1">
        <v>3.46</v>
      </c>
    </row>
    <row r="24" spans="1:8" ht="30">
      <c r="A24" s="7">
        <v>5</v>
      </c>
      <c r="B24" s="36" t="s">
        <v>86</v>
      </c>
      <c r="C24" s="1">
        <v>3.17</v>
      </c>
      <c r="D24" s="1">
        <v>2.83</v>
      </c>
      <c r="E24" s="1">
        <v>3.43</v>
      </c>
      <c r="F24" s="1">
        <v>3.83</v>
      </c>
      <c r="G24" s="1">
        <v>4</v>
      </c>
      <c r="H24" s="1">
        <v>3.58</v>
      </c>
    </row>
    <row r="25" spans="1:8" ht="30">
      <c r="A25" s="7">
        <v>6</v>
      </c>
      <c r="B25" s="36" t="s">
        <v>87</v>
      </c>
      <c r="C25" s="1">
        <v>3.28</v>
      </c>
      <c r="D25" s="1">
        <v>2.88</v>
      </c>
      <c r="E25" s="1">
        <v>3.59</v>
      </c>
      <c r="F25" s="1">
        <v>4.05</v>
      </c>
      <c r="G25" s="1">
        <v>4.2300000000000004</v>
      </c>
      <c r="H25" s="1">
        <v>3.69</v>
      </c>
    </row>
    <row r="26" spans="1:8" ht="30">
      <c r="A26" s="7">
        <v>7</v>
      </c>
      <c r="B26" s="36" t="s">
        <v>88</v>
      </c>
      <c r="C26" s="1">
        <v>3.36</v>
      </c>
      <c r="D26" s="1">
        <v>2.89</v>
      </c>
      <c r="E26" s="1">
        <v>4</v>
      </c>
      <c r="F26" s="1">
        <v>3.95</v>
      </c>
      <c r="G26" s="1">
        <v>4.3099999999999996</v>
      </c>
      <c r="H26" s="1">
        <v>3.77</v>
      </c>
    </row>
    <row r="27" spans="1:8" ht="30">
      <c r="A27" s="7">
        <v>8</v>
      </c>
      <c r="B27" s="36" t="s">
        <v>89</v>
      </c>
      <c r="C27" s="1">
        <v>3.36</v>
      </c>
      <c r="D27" s="1">
        <v>2.99</v>
      </c>
      <c r="E27" s="1">
        <v>3.59</v>
      </c>
      <c r="F27" s="1">
        <v>3.89</v>
      </c>
      <c r="G27" s="1">
        <v>4.54</v>
      </c>
      <c r="H27" s="1">
        <v>3.85</v>
      </c>
    </row>
    <row r="28" spans="1:8" ht="30.75" thickBot="1">
      <c r="A28" s="38">
        <v>9</v>
      </c>
      <c r="B28" s="39" t="s">
        <v>90</v>
      </c>
      <c r="C28" s="1">
        <v>3.02</v>
      </c>
      <c r="D28" s="1">
        <v>2.62</v>
      </c>
      <c r="E28" s="1">
        <v>3.34</v>
      </c>
      <c r="F28" s="1">
        <v>3.67</v>
      </c>
      <c r="G28" s="1">
        <v>3.85</v>
      </c>
      <c r="H28" s="1">
        <v>3.62</v>
      </c>
    </row>
    <row r="30" spans="1:8">
      <c r="B30" s="15" t="s">
        <v>113</v>
      </c>
    </row>
    <row r="31" spans="1:8" ht="15.75" thickBot="1"/>
    <row r="32" spans="1:8">
      <c r="A32" s="78" t="s">
        <v>3</v>
      </c>
      <c r="B32" s="79"/>
      <c r="C32" s="1">
        <v>594</v>
      </c>
      <c r="D32" s="1">
        <v>342</v>
      </c>
      <c r="E32" s="1">
        <v>155</v>
      </c>
      <c r="F32" s="1">
        <v>44</v>
      </c>
      <c r="G32" s="1">
        <v>26</v>
      </c>
      <c r="H32" s="1">
        <v>27</v>
      </c>
    </row>
    <row r="33" spans="1:8">
      <c r="A33" s="66"/>
      <c r="B33" s="80"/>
    </row>
    <row r="34" spans="1:8" ht="15.75" thickBot="1">
      <c r="A34" s="67"/>
      <c r="B34" s="80"/>
      <c r="C34" s="1" t="s">
        <v>2</v>
      </c>
      <c r="D34" s="1" t="s">
        <v>0</v>
      </c>
      <c r="E34" s="1" t="s">
        <v>19</v>
      </c>
      <c r="F34" s="1" t="s">
        <v>60</v>
      </c>
      <c r="G34" s="1" t="s">
        <v>29</v>
      </c>
      <c r="H34" s="1" t="s">
        <v>28</v>
      </c>
    </row>
    <row r="35" spans="1:8" ht="34.5" customHeight="1">
      <c r="A35" s="40">
        <v>1</v>
      </c>
      <c r="B35" s="41" t="s">
        <v>92</v>
      </c>
      <c r="C35" s="56">
        <v>3.24</v>
      </c>
      <c r="D35" s="1">
        <v>3.16</v>
      </c>
      <c r="E35" s="1">
        <v>3.26</v>
      </c>
      <c r="F35" s="1">
        <v>3.93</v>
      </c>
      <c r="G35" s="55">
        <v>3.12</v>
      </c>
      <c r="H35" s="55">
        <v>3</v>
      </c>
    </row>
    <row r="36" spans="1:8" ht="29.25" customHeight="1">
      <c r="A36" s="42">
        <v>2</v>
      </c>
      <c r="B36" s="43" t="s">
        <v>93</v>
      </c>
      <c r="C36" s="56">
        <v>3.77</v>
      </c>
      <c r="D36" s="1">
        <v>3.58</v>
      </c>
      <c r="E36" s="1">
        <v>3.71</v>
      </c>
      <c r="F36" s="1">
        <v>4.32</v>
      </c>
      <c r="G36" s="55">
        <v>4.6500000000000004</v>
      </c>
      <c r="H36" s="55">
        <v>4.8499999999999996</v>
      </c>
    </row>
    <row r="37" spans="1:8" ht="45">
      <c r="A37" s="42">
        <v>3</v>
      </c>
      <c r="B37" s="43" t="s">
        <v>94</v>
      </c>
      <c r="C37" s="56">
        <v>3.87</v>
      </c>
      <c r="D37" s="1">
        <v>3.58</v>
      </c>
      <c r="E37" s="1">
        <v>4.1399999999999997</v>
      </c>
      <c r="F37" s="1">
        <v>4.49</v>
      </c>
      <c r="G37" s="55">
        <v>4.5</v>
      </c>
      <c r="H37" s="55">
        <v>4.4800000000000004</v>
      </c>
    </row>
    <row r="38" spans="1:8" ht="30">
      <c r="A38" s="42">
        <v>4</v>
      </c>
      <c r="B38" s="43" t="s">
        <v>95</v>
      </c>
      <c r="C38" s="56">
        <v>3.21</v>
      </c>
      <c r="D38" s="1">
        <v>3.11</v>
      </c>
      <c r="E38" s="1">
        <v>3.28</v>
      </c>
      <c r="F38" s="1">
        <v>3.8</v>
      </c>
      <c r="G38" s="55">
        <v>3.35</v>
      </c>
      <c r="H38" s="55">
        <v>3.04</v>
      </c>
    </row>
    <row r="39" spans="1:8" ht="22.5" customHeight="1">
      <c r="A39" s="42">
        <v>5</v>
      </c>
      <c r="B39" s="43" t="s">
        <v>96</v>
      </c>
      <c r="C39" s="56">
        <v>2.54</v>
      </c>
      <c r="D39" s="1">
        <v>2.15</v>
      </c>
      <c r="E39" s="1">
        <v>2.48</v>
      </c>
      <c r="F39" s="1">
        <v>4.3600000000000003</v>
      </c>
      <c r="G39" s="55">
        <v>3.2</v>
      </c>
      <c r="H39" s="55">
        <v>4.07</v>
      </c>
    </row>
    <row r="40" spans="1:8" ht="28.5" customHeight="1">
      <c r="A40" s="42">
        <v>6</v>
      </c>
      <c r="B40" s="43" t="s">
        <v>97</v>
      </c>
      <c r="C40" s="56">
        <v>2.36</v>
      </c>
      <c r="D40" s="1">
        <v>1.81</v>
      </c>
      <c r="E40" s="1">
        <v>2.72</v>
      </c>
      <c r="F40" s="1">
        <v>3.42</v>
      </c>
      <c r="G40" s="55">
        <v>3.68</v>
      </c>
      <c r="H40" s="55">
        <v>4.4400000000000004</v>
      </c>
    </row>
    <row r="41" spans="1:8" ht="21.75" customHeight="1">
      <c r="A41" s="42">
        <v>7</v>
      </c>
      <c r="B41" s="43" t="s">
        <v>98</v>
      </c>
      <c r="C41" s="56">
        <v>2.17</v>
      </c>
      <c r="D41" s="1">
        <v>1.81</v>
      </c>
      <c r="E41" s="1">
        <v>2.5499999999999998</v>
      </c>
      <c r="F41" s="1">
        <v>2.41</v>
      </c>
      <c r="G41" s="55">
        <v>2.35</v>
      </c>
      <c r="H41" s="55">
        <v>3.33</v>
      </c>
    </row>
    <row r="42" spans="1:8">
      <c r="B42" s="44"/>
      <c r="C42" s="56"/>
      <c r="D42" s="1"/>
      <c r="E42" s="1"/>
      <c r="F42" s="1"/>
    </row>
    <row r="43" spans="1:8" ht="30">
      <c r="A43" s="42" t="s">
        <v>99</v>
      </c>
      <c r="B43" s="43" t="s">
        <v>100</v>
      </c>
      <c r="C43" s="57">
        <v>3.76</v>
      </c>
      <c r="D43" s="1">
        <v>3.47</v>
      </c>
      <c r="E43" s="1">
        <v>4.43</v>
      </c>
      <c r="F43" s="1"/>
    </row>
    <row r="44" spans="1:8" ht="30.75" thickBot="1">
      <c r="A44" s="42" t="s">
        <v>101</v>
      </c>
      <c r="B44" s="45" t="s">
        <v>102</v>
      </c>
      <c r="C44" s="57">
        <v>4.6100000000000003</v>
      </c>
      <c r="D44" s="1"/>
      <c r="E44" s="1"/>
      <c r="F44" s="1">
        <v>4.72</v>
      </c>
      <c r="G44" s="55">
        <v>4.62</v>
      </c>
      <c r="H44" s="55">
        <v>4.4400000000000004</v>
      </c>
    </row>
    <row r="45" spans="1:8" ht="45.75" thickBot="1">
      <c r="A45" s="42">
        <v>9</v>
      </c>
      <c r="B45" s="45" t="s">
        <v>103</v>
      </c>
      <c r="C45" s="57">
        <v>2.77</v>
      </c>
      <c r="D45" s="1">
        <v>2.78</v>
      </c>
      <c r="E45" s="1">
        <v>2.74</v>
      </c>
      <c r="F45" s="1"/>
    </row>
    <row r="53" spans="1:8">
      <c r="B53" s="1" t="s">
        <v>113</v>
      </c>
    </row>
    <row r="55" spans="1:8" ht="15.75" thickBot="1"/>
    <row r="56" spans="1:8">
      <c r="A56" s="78" t="s">
        <v>4</v>
      </c>
      <c r="B56" s="79"/>
    </row>
    <row r="57" spans="1:8">
      <c r="A57" s="66"/>
      <c r="B57" s="80"/>
    </row>
    <row r="58" spans="1:8" ht="15.75" thickBot="1">
      <c r="A58" s="67"/>
      <c r="B58" s="80"/>
      <c r="C58" s="1" t="s">
        <v>2</v>
      </c>
      <c r="D58" s="1" t="s">
        <v>0</v>
      </c>
      <c r="E58" s="1" t="s">
        <v>19</v>
      </c>
      <c r="F58" s="1" t="s">
        <v>60</v>
      </c>
      <c r="G58" s="1" t="s">
        <v>29</v>
      </c>
      <c r="H58" s="1" t="s">
        <v>28</v>
      </c>
    </row>
    <row r="59" spans="1:8" ht="25.5" customHeight="1">
      <c r="A59" s="40">
        <v>1</v>
      </c>
      <c r="B59" s="41" t="s">
        <v>104</v>
      </c>
      <c r="C59" s="56">
        <v>3.7</v>
      </c>
      <c r="D59" s="1">
        <v>3.45</v>
      </c>
      <c r="E59" s="1">
        <v>3.79</v>
      </c>
      <c r="F59" s="33">
        <v>4.32</v>
      </c>
      <c r="G59" s="55">
        <v>4.2300000000000004</v>
      </c>
      <c r="H59" s="33">
        <v>4.8099999999999996</v>
      </c>
    </row>
    <row r="60" spans="1:8" ht="24" customHeight="1">
      <c r="A60" s="42">
        <v>2</v>
      </c>
      <c r="B60" s="43" t="s">
        <v>105</v>
      </c>
      <c r="C60" s="58">
        <v>4.05</v>
      </c>
      <c r="D60" s="1">
        <v>3.8</v>
      </c>
      <c r="E60" s="1">
        <v>4.08</v>
      </c>
      <c r="F60" s="1">
        <v>4.8</v>
      </c>
      <c r="G60" s="1">
        <v>4.8499999999999996</v>
      </c>
      <c r="H60" s="1">
        <v>4.96</v>
      </c>
    </row>
    <row r="61" spans="1:8" ht="24.75" customHeight="1">
      <c r="A61" s="42">
        <v>3</v>
      </c>
      <c r="B61" s="43" t="s">
        <v>106</v>
      </c>
      <c r="C61" s="58">
        <v>3.51</v>
      </c>
      <c r="D61" s="1">
        <v>3.47</v>
      </c>
      <c r="E61" s="1">
        <v>3.52</v>
      </c>
      <c r="F61" s="1">
        <v>3.68</v>
      </c>
      <c r="G61" s="1">
        <v>3.65</v>
      </c>
      <c r="H61" s="1">
        <v>3.54</v>
      </c>
    </row>
    <row r="62" spans="1:8" ht="26.25" customHeight="1">
      <c r="A62" s="42">
        <v>4</v>
      </c>
      <c r="B62" s="43" t="s">
        <v>107</v>
      </c>
      <c r="C62" s="58">
        <v>3.55</v>
      </c>
      <c r="D62" s="1">
        <v>3.29</v>
      </c>
      <c r="E62" s="1">
        <v>3.6</v>
      </c>
      <c r="F62" s="1">
        <v>4.3600000000000003</v>
      </c>
      <c r="G62" s="1">
        <v>4.46</v>
      </c>
      <c r="H62" s="1">
        <v>4.4000000000000004</v>
      </c>
    </row>
    <row r="63" spans="1:8" ht="21.75" customHeight="1">
      <c r="A63" s="42">
        <v>5</v>
      </c>
      <c r="B63" s="43" t="s">
        <v>108</v>
      </c>
      <c r="C63" s="58">
        <v>3.91</v>
      </c>
      <c r="D63" s="1">
        <v>3.7</v>
      </c>
      <c r="E63" s="1">
        <v>4.09</v>
      </c>
      <c r="F63" s="1">
        <v>4.3600000000000003</v>
      </c>
      <c r="G63" s="1">
        <v>4.58</v>
      </c>
      <c r="H63" s="1">
        <v>4.12</v>
      </c>
    </row>
    <row r="64" spans="1:8" ht="23.25" customHeight="1">
      <c r="A64" s="42">
        <v>6</v>
      </c>
      <c r="B64" s="43" t="s">
        <v>109</v>
      </c>
      <c r="C64" s="58">
        <v>3.98</v>
      </c>
      <c r="D64" s="1">
        <v>3.76</v>
      </c>
      <c r="E64" s="1">
        <v>4.1500000000000004</v>
      </c>
      <c r="F64" s="1">
        <v>4.5</v>
      </c>
      <c r="G64" s="1">
        <v>4.54</v>
      </c>
      <c r="H64" s="1">
        <v>4.3600000000000003</v>
      </c>
    </row>
    <row r="65" spans="1:8" ht="24.75" customHeight="1">
      <c r="A65" s="42">
        <v>7</v>
      </c>
      <c r="B65" s="43" t="s">
        <v>110</v>
      </c>
      <c r="C65" s="58">
        <v>4.24</v>
      </c>
      <c r="D65" s="1">
        <v>4.13</v>
      </c>
      <c r="E65" s="1">
        <v>4.47</v>
      </c>
      <c r="F65" s="1">
        <v>4.2300000000000004</v>
      </c>
      <c r="G65" s="1">
        <v>4.2699999999999996</v>
      </c>
      <c r="H65" s="1">
        <v>4.3099999999999996</v>
      </c>
    </row>
    <row r="66" spans="1:8" ht="26.25" customHeight="1">
      <c r="A66" s="42">
        <v>8</v>
      </c>
      <c r="B66" s="43" t="s">
        <v>111</v>
      </c>
      <c r="C66" s="58">
        <v>3.54</v>
      </c>
      <c r="D66" s="1">
        <v>3.39</v>
      </c>
      <c r="E66" s="1">
        <v>3.6</v>
      </c>
      <c r="F66" s="1">
        <v>4.25</v>
      </c>
      <c r="G66" s="1">
        <v>4.12</v>
      </c>
      <c r="H66" s="1">
        <v>3.46</v>
      </c>
    </row>
    <row r="67" spans="1:8" ht="33" customHeight="1" thickBot="1">
      <c r="A67" s="46">
        <v>9</v>
      </c>
      <c r="B67" s="45" t="s">
        <v>112</v>
      </c>
      <c r="C67" s="58">
        <v>3.46</v>
      </c>
      <c r="D67" s="1">
        <v>3.21</v>
      </c>
      <c r="E67" s="1">
        <v>3.25</v>
      </c>
      <c r="F67" s="1">
        <v>4.6399999999999997</v>
      </c>
      <c r="G67" s="1">
        <v>4.67</v>
      </c>
      <c r="H67" s="1">
        <v>4.6500000000000004</v>
      </c>
    </row>
    <row r="79" spans="1:8">
      <c r="B79" s="1" t="s">
        <v>129</v>
      </c>
      <c r="C79" s="1">
        <v>577</v>
      </c>
      <c r="D79" s="1">
        <v>298</v>
      </c>
      <c r="E79" s="1">
        <v>81</v>
      </c>
      <c r="F79" s="1">
        <v>85</v>
      </c>
      <c r="G79" s="1">
        <v>60</v>
      </c>
      <c r="H79" s="1">
        <v>53</v>
      </c>
    </row>
    <row r="80" spans="1:8" ht="15.75" thickBot="1"/>
    <row r="81" spans="1:8">
      <c r="A81" s="72" t="s">
        <v>91</v>
      </c>
      <c r="B81" s="73"/>
      <c r="C81" s="60"/>
      <c r="D81" s="60"/>
      <c r="E81" s="60"/>
      <c r="F81" s="60"/>
      <c r="G81" s="60"/>
      <c r="H81" s="3"/>
    </row>
    <row r="82" spans="1:8" ht="15.75" thickBot="1">
      <c r="A82" s="75"/>
      <c r="B82" s="76"/>
      <c r="C82" s="3" t="s">
        <v>130</v>
      </c>
      <c r="D82" s="3" t="s">
        <v>131</v>
      </c>
      <c r="E82" s="3" t="s">
        <v>132</v>
      </c>
      <c r="F82" s="3" t="s">
        <v>133</v>
      </c>
      <c r="G82" s="3" t="s">
        <v>134</v>
      </c>
      <c r="H82" s="3" t="s">
        <v>135</v>
      </c>
    </row>
    <row r="83" spans="1:8" ht="30">
      <c r="A83" s="4">
        <v>1</v>
      </c>
      <c r="B83" s="35" t="s">
        <v>114</v>
      </c>
      <c r="C83" s="3">
        <v>4.09</v>
      </c>
      <c r="D83" s="3">
        <v>4.0199999999999996</v>
      </c>
      <c r="E83" s="3">
        <v>4.0199999999999996</v>
      </c>
      <c r="F83" s="3">
        <v>4.26</v>
      </c>
      <c r="G83" s="3">
        <v>4.28</v>
      </c>
      <c r="H83" s="3">
        <v>4.0199999999999996</v>
      </c>
    </row>
    <row r="84" spans="1:8" ht="30.75" thickBot="1">
      <c r="A84" s="10">
        <v>2</v>
      </c>
      <c r="B84" s="39" t="s">
        <v>115</v>
      </c>
      <c r="C84" s="3">
        <v>3.9</v>
      </c>
      <c r="D84" s="3">
        <v>3.74</v>
      </c>
      <c r="E84" s="3">
        <v>3.91</v>
      </c>
      <c r="F84" s="3">
        <v>4.18</v>
      </c>
      <c r="G84" s="3">
        <v>4.2699999999999996</v>
      </c>
      <c r="H84" s="3">
        <v>3.92</v>
      </c>
    </row>
    <row r="86" spans="1:8" ht="15.75" thickBot="1"/>
    <row r="87" spans="1:8" ht="19.5" thickBot="1">
      <c r="A87" s="69" t="s">
        <v>4</v>
      </c>
      <c r="B87" s="70"/>
      <c r="C87" s="70"/>
      <c r="D87" s="70"/>
      <c r="E87" s="70"/>
      <c r="F87" s="70"/>
      <c r="G87" s="71"/>
      <c r="H87" s="47"/>
    </row>
    <row r="88" spans="1:8" ht="15.75" thickBot="1">
      <c r="A88" s="13"/>
      <c r="B88" s="14"/>
      <c r="C88" s="13"/>
      <c r="D88" s="13"/>
      <c r="E88" s="13"/>
      <c r="F88" s="13"/>
      <c r="G88" s="13"/>
      <c r="H88" s="13"/>
    </row>
    <row r="89" spans="1:8">
      <c r="A89" s="64" t="s">
        <v>91</v>
      </c>
      <c r="B89" s="65"/>
      <c r="C89" s="60"/>
      <c r="D89" s="60"/>
      <c r="E89" s="60"/>
      <c r="F89" s="60"/>
      <c r="G89" s="60"/>
      <c r="H89" s="3"/>
    </row>
    <row r="90" spans="1:8">
      <c r="A90" s="66"/>
      <c r="B90" s="59"/>
      <c r="C90" s="3"/>
      <c r="D90" s="3"/>
      <c r="E90" s="3"/>
      <c r="F90" s="3"/>
      <c r="G90" s="3"/>
      <c r="H90" s="3"/>
    </row>
    <row r="91" spans="1:8" ht="15.75" thickBot="1">
      <c r="A91" s="67"/>
      <c r="B91" s="77"/>
      <c r="C91" s="3" t="s">
        <v>130</v>
      </c>
      <c r="D91" s="3" t="s">
        <v>131</v>
      </c>
      <c r="E91" s="3" t="s">
        <v>132</v>
      </c>
      <c r="F91" s="3" t="s">
        <v>133</v>
      </c>
      <c r="G91" s="3" t="s">
        <v>134</v>
      </c>
      <c r="H91" s="3" t="s">
        <v>135</v>
      </c>
    </row>
    <row r="92" spans="1:8" ht="45">
      <c r="A92" s="37">
        <v>1</v>
      </c>
      <c r="B92" s="48" t="s">
        <v>116</v>
      </c>
      <c r="C92" s="3">
        <v>4.5</v>
      </c>
      <c r="D92" s="3">
        <v>4.34</v>
      </c>
      <c r="E92" s="3">
        <v>4.6399999999999997</v>
      </c>
      <c r="F92" s="3">
        <v>4.79</v>
      </c>
      <c r="G92" s="3">
        <v>4.57</v>
      </c>
      <c r="H92" s="3">
        <v>4.58</v>
      </c>
    </row>
    <row r="93" spans="1:8" ht="28.5" customHeight="1">
      <c r="A93" s="7">
        <v>2</v>
      </c>
      <c r="B93" s="36" t="s">
        <v>117</v>
      </c>
      <c r="C93" s="3">
        <v>4.57</v>
      </c>
      <c r="D93" s="3">
        <v>4.42</v>
      </c>
      <c r="E93" s="3">
        <v>4.57</v>
      </c>
      <c r="F93" s="3">
        <v>4.8</v>
      </c>
      <c r="G93" s="3">
        <v>4.7699999999999996</v>
      </c>
      <c r="H93" s="3">
        <v>4.75</v>
      </c>
    </row>
    <row r="94" spans="1:8" ht="30">
      <c r="A94" s="7">
        <v>3</v>
      </c>
      <c r="B94" s="36" t="s">
        <v>118</v>
      </c>
      <c r="C94" s="3">
        <v>3.11</v>
      </c>
      <c r="D94" s="3">
        <v>2.63</v>
      </c>
      <c r="E94" s="3">
        <v>3.01</v>
      </c>
      <c r="F94" s="3">
        <v>3.63</v>
      </c>
      <c r="G94" s="3">
        <v>3.98</v>
      </c>
      <c r="H94" s="3">
        <v>3.92</v>
      </c>
    </row>
    <row r="95" spans="1:8" ht="30">
      <c r="A95" s="7">
        <v>4</v>
      </c>
      <c r="B95" s="36" t="s">
        <v>119</v>
      </c>
      <c r="C95" s="3">
        <v>3.68</v>
      </c>
      <c r="D95" s="3">
        <v>3.26</v>
      </c>
      <c r="E95" s="3">
        <v>3.58</v>
      </c>
      <c r="F95" s="3">
        <v>4.25</v>
      </c>
      <c r="G95" s="3">
        <v>4.18</v>
      </c>
      <c r="H95" s="3">
        <v>4.51</v>
      </c>
    </row>
    <row r="96" spans="1:8" ht="30">
      <c r="A96" s="7">
        <v>5</v>
      </c>
      <c r="B96" s="36" t="s">
        <v>120</v>
      </c>
      <c r="C96" s="3">
        <v>4.8499999999999996</v>
      </c>
      <c r="D96" s="3">
        <v>4.8</v>
      </c>
      <c r="E96" s="3">
        <v>4.8600000000000003</v>
      </c>
      <c r="F96" s="3">
        <v>4.95</v>
      </c>
      <c r="G96" s="3">
        <v>4.92</v>
      </c>
      <c r="H96" s="3">
        <v>4.91</v>
      </c>
    </row>
    <row r="97" spans="1:8" ht="31.5" customHeight="1" thickBot="1">
      <c r="A97" s="10">
        <v>6</v>
      </c>
      <c r="B97" s="39" t="s">
        <v>121</v>
      </c>
      <c r="C97" s="3">
        <v>4.42</v>
      </c>
      <c r="D97" s="3">
        <v>4.26</v>
      </c>
      <c r="E97" s="3">
        <v>4.46</v>
      </c>
      <c r="F97" s="3">
        <v>4.67</v>
      </c>
      <c r="G97" s="3">
        <v>4.63</v>
      </c>
      <c r="H97" s="3">
        <v>4.67</v>
      </c>
    </row>
    <row r="100" spans="1:8" ht="18.75">
      <c r="H100" s="47"/>
    </row>
    <row r="101" spans="1:8">
      <c r="H101" s="13"/>
    </row>
    <row r="102" spans="1:8">
      <c r="B102" s="1" t="s">
        <v>129</v>
      </c>
      <c r="H102" s="3"/>
    </row>
    <row r="103" spans="1:8">
      <c r="H103" s="3"/>
    </row>
    <row r="104" spans="1:8" ht="15.75" thickBot="1">
      <c r="H104" s="3"/>
    </row>
    <row r="105" spans="1:8" ht="19.5" thickBot="1">
      <c r="A105" s="69" t="s">
        <v>122</v>
      </c>
      <c r="B105" s="70"/>
      <c r="C105" s="70"/>
      <c r="D105" s="70"/>
      <c r="E105" s="70"/>
      <c r="F105" s="70"/>
      <c r="G105" s="71"/>
      <c r="H105" s="3"/>
    </row>
    <row r="106" spans="1:8" ht="15.75" thickBot="1">
      <c r="A106" s="13"/>
      <c r="B106" s="14"/>
      <c r="C106" s="13"/>
      <c r="D106" s="13"/>
      <c r="E106" s="13"/>
      <c r="F106" s="13"/>
      <c r="G106" s="13"/>
      <c r="H106" s="3"/>
    </row>
    <row r="107" spans="1:8">
      <c r="A107" s="72" t="s">
        <v>91</v>
      </c>
      <c r="B107" s="73"/>
      <c r="C107" s="60"/>
      <c r="D107" s="60"/>
      <c r="E107" s="60"/>
      <c r="F107" s="60"/>
      <c r="G107" s="60"/>
      <c r="H107" s="3"/>
    </row>
    <row r="108" spans="1:8">
      <c r="A108" s="74"/>
      <c r="B108" s="60"/>
      <c r="C108" s="3"/>
      <c r="D108" s="3"/>
      <c r="E108" s="3"/>
      <c r="F108" s="3"/>
      <c r="G108" s="3"/>
      <c r="H108" s="3"/>
    </row>
    <row r="109" spans="1:8" ht="15.75" thickBot="1">
      <c r="A109" s="75"/>
      <c r="B109" s="76"/>
      <c r="C109" s="3" t="s">
        <v>130</v>
      </c>
      <c r="D109" s="3" t="s">
        <v>131</v>
      </c>
      <c r="E109" s="3" t="s">
        <v>132</v>
      </c>
      <c r="F109" s="3" t="s">
        <v>133</v>
      </c>
      <c r="G109" s="3" t="s">
        <v>134</v>
      </c>
      <c r="H109" s="3" t="s">
        <v>135</v>
      </c>
    </row>
    <row r="110" spans="1:8" ht="41.25" customHeight="1">
      <c r="A110" s="4">
        <v>1</v>
      </c>
      <c r="B110" s="35" t="s">
        <v>123</v>
      </c>
      <c r="C110" s="3">
        <v>4.43</v>
      </c>
      <c r="D110" s="3">
        <v>4.3</v>
      </c>
      <c r="E110" s="3">
        <v>4.45</v>
      </c>
      <c r="F110" s="3">
        <v>4.6399999999999997</v>
      </c>
      <c r="G110" s="3">
        <v>4.63</v>
      </c>
      <c r="H110" s="3">
        <v>4.62</v>
      </c>
    </row>
    <row r="111" spans="1:8" ht="22.5" customHeight="1">
      <c r="A111" s="7">
        <v>2</v>
      </c>
      <c r="B111" s="36" t="s">
        <v>124</v>
      </c>
      <c r="C111" s="3">
        <v>4.2300000000000004</v>
      </c>
      <c r="D111" s="3">
        <v>3.99</v>
      </c>
      <c r="E111" s="3">
        <v>4.07</v>
      </c>
      <c r="F111" s="3">
        <v>4.6500000000000004</v>
      </c>
      <c r="G111" s="3">
        <v>4.53</v>
      </c>
      <c r="H111" s="15">
        <v>4.72</v>
      </c>
    </row>
    <row r="112" spans="1:8" ht="21.75" customHeight="1">
      <c r="A112" s="7">
        <v>3</v>
      </c>
      <c r="B112" s="36" t="s">
        <v>125</v>
      </c>
      <c r="C112" s="3">
        <v>4.17</v>
      </c>
      <c r="D112" s="3">
        <v>3.92</v>
      </c>
      <c r="E112" s="3">
        <v>4.0199999999999996</v>
      </c>
      <c r="F112" s="3">
        <v>4.63</v>
      </c>
      <c r="G112" s="3">
        <v>4.55</v>
      </c>
      <c r="H112" s="15">
        <v>4.53</v>
      </c>
    </row>
    <row r="113" spans="1:8" ht="30" customHeight="1">
      <c r="A113" s="7">
        <v>4</v>
      </c>
      <c r="B113" s="36" t="s">
        <v>126</v>
      </c>
      <c r="C113" s="3">
        <v>4.1399999999999997</v>
      </c>
      <c r="D113" s="3">
        <v>3.84</v>
      </c>
      <c r="E113" s="3">
        <v>4.0999999999999996</v>
      </c>
      <c r="F113" s="3">
        <v>4.6500000000000004</v>
      </c>
      <c r="G113" s="3">
        <v>4.55</v>
      </c>
      <c r="H113" s="15">
        <v>4.5999999999999996</v>
      </c>
    </row>
    <row r="114" spans="1:8" ht="30">
      <c r="A114" s="7">
        <v>5</v>
      </c>
      <c r="B114" s="36" t="s">
        <v>127</v>
      </c>
      <c r="C114" s="3">
        <v>4.59</v>
      </c>
      <c r="D114" s="3">
        <v>4.4800000000000004</v>
      </c>
      <c r="E114" s="3">
        <v>4.63</v>
      </c>
      <c r="F114" s="3">
        <v>4.79</v>
      </c>
      <c r="G114" s="3">
        <v>4.62</v>
      </c>
      <c r="H114" s="15">
        <v>4.79</v>
      </c>
    </row>
    <row r="115" spans="1:8" ht="26.25" customHeight="1" thickBot="1">
      <c r="A115" s="10">
        <v>6</v>
      </c>
      <c r="B115" s="39" t="s">
        <v>128</v>
      </c>
      <c r="C115" s="3">
        <v>3.68</v>
      </c>
      <c r="D115" s="3">
        <v>3.72</v>
      </c>
      <c r="E115" s="3">
        <v>3.98</v>
      </c>
      <c r="F115" s="3">
        <v>4.3099999999999996</v>
      </c>
      <c r="G115" s="3">
        <v>4.47</v>
      </c>
      <c r="H115" s="15">
        <v>4.38</v>
      </c>
    </row>
    <row r="129" spans="1:8">
      <c r="B129" s="1" t="s">
        <v>147</v>
      </c>
      <c r="C129" s="1">
        <v>54</v>
      </c>
      <c r="D129" s="1">
        <v>14</v>
      </c>
      <c r="E129" s="1">
        <v>15</v>
      </c>
      <c r="F129" s="1">
        <v>10</v>
      </c>
      <c r="G129" s="1">
        <v>8</v>
      </c>
      <c r="H129" s="1">
        <v>7</v>
      </c>
    </row>
    <row r="131" spans="1:8" ht="15.75" thickBot="1">
      <c r="A131" s="13"/>
      <c r="B131" s="13" t="s">
        <v>3</v>
      </c>
      <c r="C131" s="13"/>
      <c r="D131" s="13"/>
      <c r="E131" s="13"/>
      <c r="F131" s="13"/>
      <c r="G131" s="13"/>
    </row>
    <row r="132" spans="1:8">
      <c r="A132" s="64" t="s">
        <v>91</v>
      </c>
      <c r="B132" s="65"/>
      <c r="C132" s="60"/>
      <c r="D132" s="60"/>
      <c r="E132" s="60"/>
      <c r="F132" s="60"/>
      <c r="G132" s="60"/>
    </row>
    <row r="133" spans="1:8">
      <c r="A133" s="66"/>
      <c r="B133" s="59"/>
      <c r="C133" s="3"/>
      <c r="D133" s="3"/>
      <c r="E133" s="3"/>
      <c r="F133" s="3"/>
      <c r="G133" s="3"/>
    </row>
    <row r="134" spans="1:8" ht="15.75" thickBot="1">
      <c r="A134" s="67"/>
      <c r="B134" s="59"/>
      <c r="C134" s="3" t="s">
        <v>130</v>
      </c>
      <c r="D134" s="3" t="s">
        <v>131</v>
      </c>
      <c r="E134" s="3" t="s">
        <v>132</v>
      </c>
      <c r="F134" s="3" t="s">
        <v>133</v>
      </c>
      <c r="G134" s="3" t="s">
        <v>134</v>
      </c>
      <c r="H134" s="3" t="s">
        <v>135</v>
      </c>
    </row>
    <row r="135" spans="1:8" ht="30">
      <c r="A135" s="40">
        <v>1</v>
      </c>
      <c r="B135" s="41" t="s">
        <v>136</v>
      </c>
      <c r="C135" s="3">
        <v>3.76</v>
      </c>
      <c r="D135" s="3">
        <v>3.36</v>
      </c>
      <c r="E135" s="3">
        <v>3.93</v>
      </c>
      <c r="F135" s="3">
        <v>3.7</v>
      </c>
      <c r="G135" s="3">
        <v>3.88</v>
      </c>
      <c r="H135" s="15">
        <v>4.1399999999999997</v>
      </c>
    </row>
    <row r="136" spans="1:8">
      <c r="A136" s="42">
        <v>2</v>
      </c>
      <c r="B136" s="43" t="s">
        <v>137</v>
      </c>
      <c r="C136" s="3">
        <v>3.24</v>
      </c>
      <c r="D136" s="3">
        <v>3</v>
      </c>
      <c r="E136" s="3">
        <v>3.13</v>
      </c>
      <c r="F136" s="3">
        <v>3.5</v>
      </c>
      <c r="G136" s="3">
        <v>3.88</v>
      </c>
      <c r="H136" s="15">
        <v>2.86</v>
      </c>
    </row>
    <row r="137" spans="1:8">
      <c r="A137" s="42">
        <v>3</v>
      </c>
      <c r="B137" s="43" t="s">
        <v>138</v>
      </c>
      <c r="C137" s="3">
        <v>2.87</v>
      </c>
      <c r="D137" s="3">
        <v>3.07</v>
      </c>
      <c r="E137" s="3">
        <v>3.07</v>
      </c>
      <c r="F137" s="3">
        <v>3.1</v>
      </c>
      <c r="G137" s="3">
        <v>2.25</v>
      </c>
      <c r="H137" s="15">
        <v>2.4300000000000002</v>
      </c>
    </row>
    <row r="138" spans="1:8" ht="30">
      <c r="A138" s="42">
        <v>4</v>
      </c>
      <c r="B138" s="43" t="s">
        <v>139</v>
      </c>
      <c r="C138" s="3">
        <v>3.93</v>
      </c>
      <c r="D138" s="3">
        <v>3.64</v>
      </c>
      <c r="E138" s="3">
        <v>3.73</v>
      </c>
      <c r="F138" s="3">
        <v>3.6</v>
      </c>
      <c r="G138" s="3">
        <v>4.75</v>
      </c>
      <c r="H138" s="15">
        <v>4.43</v>
      </c>
    </row>
    <row r="139" spans="1:8" ht="30">
      <c r="A139" s="42">
        <v>5</v>
      </c>
      <c r="B139" s="43" t="s">
        <v>140</v>
      </c>
      <c r="C139" s="3">
        <v>2.69</v>
      </c>
      <c r="D139" s="3">
        <v>2.29</v>
      </c>
      <c r="E139" s="3">
        <v>2.67</v>
      </c>
      <c r="F139" s="3">
        <v>3.1</v>
      </c>
      <c r="G139" s="3">
        <v>2.38</v>
      </c>
      <c r="H139" s="15">
        <v>3.29</v>
      </c>
    </row>
    <row r="140" spans="1:8" ht="30">
      <c r="A140" s="42">
        <v>6</v>
      </c>
      <c r="B140" s="43" t="s">
        <v>141</v>
      </c>
      <c r="C140" s="3">
        <v>2.2200000000000002</v>
      </c>
      <c r="D140" s="3">
        <v>2.14</v>
      </c>
      <c r="E140" s="3">
        <v>2.4700000000000002</v>
      </c>
      <c r="F140" s="3">
        <v>2.7</v>
      </c>
      <c r="G140" s="3">
        <v>1.1299999999999999</v>
      </c>
      <c r="H140" s="15">
        <v>2.4300000000000002</v>
      </c>
    </row>
    <row r="141" spans="1:8" ht="30.75" thickBot="1">
      <c r="A141" s="46">
        <v>7</v>
      </c>
      <c r="B141" s="45" t="s">
        <v>142</v>
      </c>
      <c r="C141" s="3">
        <v>3.69</v>
      </c>
      <c r="D141" s="3">
        <v>3.43</v>
      </c>
      <c r="E141" s="3">
        <v>4.07</v>
      </c>
      <c r="F141" s="3">
        <v>4.2</v>
      </c>
      <c r="G141" s="3">
        <v>3.38</v>
      </c>
      <c r="H141" s="15">
        <v>3</v>
      </c>
    </row>
    <row r="143" spans="1:8" ht="15.75" thickBot="1">
      <c r="B143" s="15" t="s">
        <v>4</v>
      </c>
    </row>
    <row r="144" spans="1:8" ht="30">
      <c r="A144" s="40">
        <v>1</v>
      </c>
      <c r="B144" s="41" t="s">
        <v>143</v>
      </c>
      <c r="C144" s="15">
        <v>3.52</v>
      </c>
      <c r="D144" s="15">
        <v>3.57</v>
      </c>
      <c r="E144" s="15">
        <v>3.4</v>
      </c>
      <c r="F144" s="15">
        <v>4.0999999999999996</v>
      </c>
      <c r="G144" s="15">
        <v>3.13</v>
      </c>
      <c r="H144" s="15">
        <v>3.29</v>
      </c>
    </row>
    <row r="145" spans="1:8" ht="30">
      <c r="A145" s="42">
        <v>2</v>
      </c>
      <c r="B145" s="43" t="s">
        <v>144</v>
      </c>
      <c r="C145" s="15">
        <v>3.58</v>
      </c>
      <c r="D145" s="15">
        <v>3.43</v>
      </c>
      <c r="E145" s="15">
        <v>3.33</v>
      </c>
      <c r="F145" s="15">
        <v>3.7</v>
      </c>
      <c r="G145" s="15">
        <v>3.88</v>
      </c>
      <c r="H145" s="15">
        <v>4</v>
      </c>
    </row>
    <row r="146" spans="1:8" ht="30">
      <c r="A146" s="42">
        <v>3</v>
      </c>
      <c r="B146" s="43" t="s">
        <v>145</v>
      </c>
      <c r="C146" s="15">
        <v>3.43</v>
      </c>
      <c r="D146" s="15">
        <v>3.14</v>
      </c>
      <c r="E146" s="15">
        <v>3.67</v>
      </c>
      <c r="F146" s="15">
        <v>3.8</v>
      </c>
      <c r="G146" s="15">
        <v>2.5</v>
      </c>
      <c r="H146" s="15">
        <v>4</v>
      </c>
    </row>
    <row r="147" spans="1:8" ht="45.75" thickBot="1">
      <c r="A147" s="46">
        <v>4</v>
      </c>
      <c r="B147" s="45" t="s">
        <v>146</v>
      </c>
      <c r="C147" s="15">
        <v>3.52</v>
      </c>
      <c r="D147" s="15">
        <v>3.71</v>
      </c>
      <c r="E147" s="15">
        <v>3.93</v>
      </c>
      <c r="F147" s="15">
        <v>3.7</v>
      </c>
      <c r="G147" s="15">
        <v>2.25</v>
      </c>
      <c r="H147" s="15">
        <v>3.43</v>
      </c>
    </row>
    <row r="154" spans="1:8" ht="15.75" thickBot="1">
      <c r="B154" t="s">
        <v>58</v>
      </c>
      <c r="C154">
        <v>12</v>
      </c>
    </row>
    <row r="155" spans="1:8" ht="21.75" thickBot="1">
      <c r="A155" s="61" t="s">
        <v>3</v>
      </c>
      <c r="B155" s="62"/>
      <c r="C155" s="62"/>
      <c r="D155" s="62"/>
      <c r="E155" s="62"/>
      <c r="F155" s="62"/>
      <c r="G155" s="63"/>
    </row>
    <row r="156" spans="1:8" ht="15.75" thickBot="1">
      <c r="A156" s="13"/>
      <c r="B156" s="14"/>
      <c r="C156" s="13"/>
      <c r="D156" s="13"/>
      <c r="E156" s="13"/>
      <c r="F156" s="13"/>
      <c r="G156" s="13"/>
    </row>
    <row r="157" spans="1:8">
      <c r="A157" s="64" t="s">
        <v>91</v>
      </c>
      <c r="B157" s="65"/>
      <c r="C157" s="60"/>
      <c r="D157" s="60"/>
      <c r="E157" s="60"/>
      <c r="F157" s="60"/>
      <c r="G157" s="60"/>
    </row>
    <row r="158" spans="1:8">
      <c r="A158" s="66"/>
      <c r="B158" s="59"/>
      <c r="C158" s="3"/>
      <c r="D158" s="3"/>
      <c r="E158" s="3"/>
      <c r="F158" s="3"/>
      <c r="G158" s="3"/>
    </row>
    <row r="159" spans="1:8" ht="15.75" thickBot="1">
      <c r="A159" s="67"/>
      <c r="B159" s="59"/>
      <c r="C159" s="3"/>
      <c r="D159" s="3"/>
      <c r="E159" s="3"/>
      <c r="F159" s="3"/>
      <c r="G159" s="3"/>
    </row>
    <row r="160" spans="1:8" ht="30">
      <c r="A160" s="40">
        <v>1</v>
      </c>
      <c r="B160" s="41" t="s">
        <v>136</v>
      </c>
      <c r="C160" s="3">
        <v>2.17</v>
      </c>
      <c r="D160" s="3"/>
      <c r="E160" s="3"/>
      <c r="F160" s="3"/>
      <c r="G160" s="3"/>
    </row>
    <row r="161" spans="1:7">
      <c r="A161" s="42">
        <v>2</v>
      </c>
      <c r="B161" s="43" t="s">
        <v>137</v>
      </c>
      <c r="C161" s="3">
        <v>1.92</v>
      </c>
      <c r="D161" s="3"/>
      <c r="E161" s="3"/>
      <c r="F161" s="3"/>
      <c r="G161" s="3"/>
    </row>
    <row r="162" spans="1:7">
      <c r="A162" s="42">
        <v>3</v>
      </c>
      <c r="B162" s="43" t="s">
        <v>138</v>
      </c>
      <c r="C162" s="3">
        <v>2.58</v>
      </c>
      <c r="D162" s="3"/>
      <c r="E162" s="3"/>
      <c r="F162" s="3"/>
      <c r="G162" s="3"/>
    </row>
    <row r="163" spans="1:7" ht="30">
      <c r="A163" s="42">
        <v>4</v>
      </c>
      <c r="B163" s="43" t="s">
        <v>139</v>
      </c>
      <c r="C163" s="3">
        <v>4.42</v>
      </c>
      <c r="D163" s="3"/>
      <c r="E163" s="3"/>
      <c r="F163" s="3"/>
      <c r="G163" s="3"/>
    </row>
    <row r="164" spans="1:7" ht="30">
      <c r="A164" s="42">
        <v>5</v>
      </c>
      <c r="B164" s="43" t="s">
        <v>140</v>
      </c>
      <c r="C164" s="3">
        <v>2.82</v>
      </c>
      <c r="D164" s="3"/>
      <c r="E164" s="3"/>
      <c r="F164" s="3"/>
      <c r="G164" s="3"/>
    </row>
    <row r="165" spans="1:7" ht="30">
      <c r="A165" s="42">
        <v>6</v>
      </c>
      <c r="B165" s="43" t="s">
        <v>141</v>
      </c>
      <c r="C165" s="3">
        <v>2.25</v>
      </c>
      <c r="D165" s="3"/>
      <c r="E165" s="3"/>
      <c r="F165" s="3"/>
      <c r="G165" s="3"/>
    </row>
    <row r="166" spans="1:7" ht="30.75" thickBot="1">
      <c r="A166" s="46">
        <v>7</v>
      </c>
      <c r="B166" s="45" t="s">
        <v>142</v>
      </c>
      <c r="C166" s="3">
        <v>2.75</v>
      </c>
      <c r="D166" s="3"/>
      <c r="E166" s="3"/>
      <c r="F166" s="3"/>
      <c r="G166" s="3"/>
    </row>
    <row r="167" spans="1:7" ht="15.75" thickBot="1">
      <c r="A167" s="13"/>
      <c r="B167" s="13" t="s">
        <v>4</v>
      </c>
      <c r="C167" s="14"/>
      <c r="D167" s="14"/>
      <c r="E167" s="14"/>
      <c r="F167" s="14"/>
      <c r="G167" s="14"/>
    </row>
    <row r="168" spans="1:7" ht="30">
      <c r="A168" s="40">
        <v>1</v>
      </c>
      <c r="B168" s="49" t="s">
        <v>143</v>
      </c>
      <c r="C168" s="13">
        <v>2.17</v>
      </c>
      <c r="D168" s="14"/>
      <c r="E168" s="14"/>
      <c r="F168" s="14"/>
      <c r="G168" s="14"/>
    </row>
    <row r="169" spans="1:7" ht="30">
      <c r="A169" s="42">
        <v>2</v>
      </c>
      <c r="B169" s="50" t="s">
        <v>144</v>
      </c>
      <c r="C169" s="13">
        <v>2.58</v>
      </c>
      <c r="D169" s="14"/>
      <c r="E169" s="14"/>
      <c r="F169" s="14"/>
      <c r="G169" s="14"/>
    </row>
    <row r="170" spans="1:7" ht="30">
      <c r="A170" s="42">
        <v>3</v>
      </c>
      <c r="B170" s="50" t="s">
        <v>145</v>
      </c>
      <c r="C170" s="13">
        <v>2.58</v>
      </c>
      <c r="D170" s="14"/>
      <c r="E170" s="14"/>
      <c r="F170" s="14"/>
      <c r="G170" s="14"/>
    </row>
    <row r="171" spans="1:7" ht="45.75" thickBot="1">
      <c r="A171" s="46">
        <v>4</v>
      </c>
      <c r="B171" s="51" t="s">
        <v>146</v>
      </c>
      <c r="C171" s="13">
        <v>2.42</v>
      </c>
      <c r="D171" s="14"/>
      <c r="E171" s="14"/>
      <c r="F171" s="14"/>
      <c r="G171" s="14"/>
    </row>
    <row r="172" spans="1:7">
      <c r="A172" s="13"/>
      <c r="B172" s="14"/>
      <c r="C172" s="14"/>
      <c r="D172" s="14"/>
      <c r="E172" s="14"/>
      <c r="F172" s="14"/>
      <c r="G172" s="14"/>
    </row>
    <row r="173" spans="1:7">
      <c r="A173" s="13"/>
      <c r="B173" s="14"/>
      <c r="C173" s="14"/>
      <c r="D173" s="14"/>
      <c r="E173" s="14"/>
      <c r="F173" s="14"/>
      <c r="G173" s="14"/>
    </row>
    <row r="174" spans="1:7">
      <c r="A174" s="13"/>
      <c r="B174" s="14"/>
      <c r="C174" s="13"/>
      <c r="D174" s="13"/>
      <c r="E174" s="13"/>
      <c r="F174" s="13"/>
      <c r="G174" s="13"/>
    </row>
    <row r="175" spans="1:7" ht="21">
      <c r="A175" s="68"/>
      <c r="B175" s="68"/>
      <c r="C175" s="68"/>
      <c r="D175" s="68"/>
      <c r="E175" s="68"/>
      <c r="F175" s="68"/>
      <c r="G175" s="68"/>
    </row>
    <row r="176" spans="1:7">
      <c r="A176" s="3"/>
      <c r="B176" s="53"/>
      <c r="C176" s="3"/>
      <c r="D176" s="3"/>
      <c r="E176" s="3"/>
      <c r="F176" s="3"/>
      <c r="G176" s="3"/>
    </row>
    <row r="177" spans="1:7">
      <c r="A177" s="59"/>
      <c r="B177" s="59"/>
      <c r="C177" s="60"/>
      <c r="D177" s="60"/>
      <c r="E177" s="60"/>
      <c r="F177" s="60"/>
      <c r="G177" s="60"/>
    </row>
    <row r="178" spans="1:7">
      <c r="A178" s="59"/>
      <c r="B178" s="59"/>
      <c r="C178" s="3"/>
      <c r="D178" s="3"/>
      <c r="E178" s="3"/>
      <c r="F178" s="3"/>
      <c r="G178" s="3"/>
    </row>
    <row r="179" spans="1:7">
      <c r="A179" s="59"/>
      <c r="B179" s="59"/>
      <c r="C179" s="3"/>
      <c r="D179" s="3"/>
      <c r="E179" s="3"/>
      <c r="F179" s="3"/>
      <c r="G179" s="3"/>
    </row>
    <row r="180" spans="1:7">
      <c r="A180" s="3"/>
      <c r="B180" s="54"/>
      <c r="C180" s="3"/>
      <c r="D180" s="3"/>
      <c r="E180" s="3"/>
      <c r="F180" s="3"/>
      <c r="G180" s="3"/>
    </row>
    <row r="181" spans="1:7">
      <c r="A181" s="3"/>
      <c r="B181" s="54"/>
      <c r="C181" s="3"/>
      <c r="D181" s="3"/>
      <c r="E181" s="3"/>
      <c r="F181" s="3"/>
      <c r="G181" s="3"/>
    </row>
    <row r="182" spans="1:7">
      <c r="A182" s="3"/>
      <c r="B182" s="54"/>
      <c r="C182" s="3"/>
      <c r="D182" s="3"/>
      <c r="E182" s="3"/>
      <c r="F182" s="3"/>
      <c r="G182" s="3"/>
    </row>
    <row r="183" spans="1:7">
      <c r="A183" s="3"/>
      <c r="B183" s="54"/>
      <c r="C183" s="3"/>
      <c r="D183" s="3"/>
      <c r="E183" s="3"/>
      <c r="F183" s="3"/>
      <c r="G183" s="3"/>
    </row>
    <row r="184" spans="1:7">
      <c r="A184" s="52"/>
      <c r="B184" s="52"/>
      <c r="C184" s="52"/>
      <c r="D184" s="52"/>
      <c r="E184" s="52"/>
      <c r="F184" s="52"/>
      <c r="G184" s="52"/>
    </row>
  </sheetData>
  <mergeCells count="18">
    <mergeCell ref="A89:B91"/>
    <mergeCell ref="C89:G89"/>
    <mergeCell ref="A32:B34"/>
    <mergeCell ref="A56:B58"/>
    <mergeCell ref="A81:B82"/>
    <mergeCell ref="C81:G81"/>
    <mergeCell ref="A87:G87"/>
    <mergeCell ref="A105:G105"/>
    <mergeCell ref="A107:B109"/>
    <mergeCell ref="C107:G107"/>
    <mergeCell ref="A132:B134"/>
    <mergeCell ref="C132:G132"/>
    <mergeCell ref="A177:B179"/>
    <mergeCell ref="C177:G177"/>
    <mergeCell ref="A155:G155"/>
    <mergeCell ref="A157:B159"/>
    <mergeCell ref="C157:G157"/>
    <mergeCell ref="A175:G175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5</vt:i4>
      </vt:variant>
    </vt:vector>
  </HeadingPairs>
  <TitlesOfParts>
    <vt:vector size="5" baseType="lpstr">
      <vt:lpstr>Docentes</vt:lpstr>
      <vt:lpstr>Alunos</vt:lpstr>
      <vt:lpstr>EE</vt:lpstr>
      <vt:lpstr>PND</vt:lpstr>
      <vt:lpstr>Global Compara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</dc:creator>
  <cp:lastModifiedBy>JF</cp:lastModifiedBy>
  <cp:lastPrinted>2014-10-12T21:36:37Z</cp:lastPrinted>
  <dcterms:created xsi:type="dcterms:W3CDTF">2014-07-08T08:33:57Z</dcterms:created>
  <dcterms:modified xsi:type="dcterms:W3CDTF">2015-02-15T23:07:32Z</dcterms:modified>
</cp:coreProperties>
</file>